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tin Woods\Desktop\"/>
    </mc:Choice>
  </mc:AlternateContent>
  <xr:revisionPtr revIDLastSave="0" documentId="13_ncr:1_{9D7F79DB-CB0A-4B20-BB2C-92926823BB35}" xr6:coauthVersionLast="28" xr6:coauthVersionMax="28" xr10:uidLastSave="{00000000-0000-0000-0000-000000000000}"/>
  <bookViews>
    <workbookView xWindow="0" yWindow="0" windowWidth="19200" windowHeight="6360" firstSheet="2" activeTab="6" xr2:uid="{D57C3315-09F1-4ED9-83F5-E5170DE001D4}"/>
  </bookViews>
  <sheets>
    <sheet name="8 Teams" sheetId="1" state="hidden" r:id="rId1"/>
    <sheet name="7 Teams" sheetId="8" state="hidden" r:id="rId2"/>
    <sheet name="6 Teams" sheetId="5" r:id="rId3"/>
    <sheet name="POSTER-8" sheetId="2" state="hidden" r:id="rId4"/>
    <sheet name="POSTER-7" sheetId="9" state="hidden" r:id="rId5"/>
    <sheet name="POSTER-6" sheetId="6" r:id="rId6"/>
    <sheet name="6-Results" sheetId="7" r:id="rId7"/>
    <sheet name="Three Team Schedule" sheetId="12" r:id="rId8"/>
  </sheets>
  <definedNames>
    <definedName name="_xlnm.Print_Area" localSheetId="5">'POSTER-6'!$A$1:$O$39</definedName>
    <definedName name="_xlnm.Print_Area" localSheetId="4">'POSTER-7'!$A$1:$AL$27</definedName>
    <definedName name="_xlnm.Print_Area" localSheetId="3">'POSTER-8'!$A$1:$Q$45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7" l="1"/>
  <c r="E106" i="7"/>
  <c r="E105" i="7"/>
  <c r="E104" i="7"/>
  <c r="E103" i="7"/>
  <c r="E102" i="7"/>
  <c r="E101" i="7"/>
  <c r="E100" i="7"/>
  <c r="E99" i="7"/>
  <c r="E98" i="7"/>
  <c r="E97" i="7"/>
  <c r="E96" i="7"/>
  <c r="D102" i="7"/>
  <c r="D104" i="7" l="1"/>
  <c r="D105" i="7"/>
  <c r="D96" i="7"/>
  <c r="D107" i="7"/>
  <c r="D106" i="7"/>
  <c r="D103" i="7"/>
  <c r="D101" i="7"/>
  <c r="D100" i="7"/>
  <c r="D99" i="7"/>
  <c r="D98" i="7"/>
  <c r="D97" i="7"/>
  <c r="D83" i="7" l="1"/>
  <c r="D84" i="7"/>
  <c r="D85" i="7"/>
  <c r="D86" i="7"/>
  <c r="D87" i="7"/>
  <c r="D88" i="7"/>
  <c r="D89" i="7"/>
  <c r="D90" i="7"/>
  <c r="D91" i="7"/>
  <c r="D92" i="7"/>
  <c r="D93" i="7"/>
  <c r="D82" i="7"/>
  <c r="E83" i="7"/>
  <c r="E84" i="7"/>
  <c r="E85" i="7"/>
  <c r="E86" i="7"/>
  <c r="E87" i="7"/>
  <c r="E88" i="7"/>
  <c r="E89" i="7"/>
  <c r="E90" i="7"/>
  <c r="E91" i="7"/>
  <c r="E92" i="7"/>
  <c r="E93" i="7"/>
  <c r="E82" i="7"/>
  <c r="E69" i="7"/>
  <c r="D69" i="7" s="1"/>
  <c r="E70" i="7"/>
  <c r="D70" i="7" s="1"/>
  <c r="E71" i="7"/>
  <c r="D71" i="7" s="1"/>
  <c r="E72" i="7"/>
  <c r="D72" i="7" s="1"/>
  <c r="E73" i="7"/>
  <c r="D73" i="7" s="1"/>
  <c r="E74" i="7"/>
  <c r="D74" i="7" s="1"/>
  <c r="E75" i="7"/>
  <c r="D75" i="7" s="1"/>
  <c r="E76" i="7"/>
  <c r="D76" i="7" s="1"/>
  <c r="E77" i="7"/>
  <c r="D77" i="7" s="1"/>
  <c r="E78" i="7"/>
  <c r="D78" i="7" s="1"/>
  <c r="E79" i="7"/>
  <c r="D79" i="7" s="1"/>
  <c r="E68" i="7"/>
  <c r="E55" i="7"/>
  <c r="E56" i="7"/>
  <c r="E57" i="7"/>
  <c r="E58" i="7"/>
  <c r="E59" i="7"/>
  <c r="E60" i="7"/>
  <c r="E61" i="7"/>
  <c r="E62" i="7"/>
  <c r="E63" i="7"/>
  <c r="E64" i="7"/>
  <c r="E65" i="7"/>
  <c r="E54" i="7"/>
  <c r="D54" i="7" s="1"/>
  <c r="AS45" i="7" l="1"/>
  <c r="AR45" i="7"/>
  <c r="AS52" i="7"/>
  <c r="AR52" i="7"/>
  <c r="AS59" i="7"/>
  <c r="AR59" i="7"/>
  <c r="AL59" i="7"/>
  <c r="AK59" i="7"/>
  <c r="AL52" i="7"/>
  <c r="AK52" i="7"/>
  <c r="AL45" i="7"/>
  <c r="AK45" i="7"/>
  <c r="AE45" i="7"/>
  <c r="AD45" i="7"/>
  <c r="AE52" i="7"/>
  <c r="AD52" i="7"/>
  <c r="AE59" i="7"/>
  <c r="AD59" i="7"/>
  <c r="X59" i="7"/>
  <c r="W59" i="7"/>
  <c r="X52" i="7"/>
  <c r="W52" i="7"/>
  <c r="X45" i="7"/>
  <c r="W45" i="7"/>
  <c r="Q45" i="7"/>
  <c r="P45" i="7"/>
  <c r="Q52" i="7"/>
  <c r="P52" i="7"/>
  <c r="Q59" i="7"/>
  <c r="P59" i="7"/>
  <c r="J59" i="7"/>
  <c r="I59" i="7"/>
  <c r="J52" i="7"/>
  <c r="I52" i="7"/>
  <c r="J45" i="7"/>
  <c r="I45" i="7"/>
  <c r="AS38" i="7" l="1"/>
  <c r="AR38" i="7"/>
  <c r="AL38" i="7"/>
  <c r="AK38" i="7"/>
  <c r="AE38" i="7"/>
  <c r="AD38" i="7"/>
  <c r="X38" i="7"/>
  <c r="W38" i="7"/>
  <c r="Q38" i="7"/>
  <c r="P38" i="7"/>
  <c r="J38" i="7"/>
  <c r="I38" i="7"/>
  <c r="AE31" i="7"/>
  <c r="AD31" i="7"/>
  <c r="X31" i="7"/>
  <c r="W31" i="7"/>
  <c r="Q31" i="7"/>
  <c r="P31" i="7"/>
  <c r="J31" i="7"/>
  <c r="I31" i="7"/>
  <c r="AE24" i="7"/>
  <c r="AD24" i="7"/>
  <c r="X24" i="7"/>
  <c r="W24" i="7"/>
  <c r="Q24" i="7"/>
  <c r="P24" i="7"/>
  <c r="J24" i="7"/>
  <c r="I24" i="7"/>
  <c r="J17" i="7"/>
  <c r="I17" i="7"/>
  <c r="Q17" i="7"/>
  <c r="P17" i="7"/>
  <c r="X17" i="7"/>
  <c r="W17" i="7"/>
  <c r="AL24" i="7"/>
  <c r="AK24" i="7"/>
  <c r="AL31" i="7"/>
  <c r="AK31" i="7"/>
  <c r="C5" i="9" l="1"/>
  <c r="D5" i="9"/>
  <c r="F5" i="9"/>
  <c r="J5" i="9"/>
  <c r="K5" i="9"/>
  <c r="M5" i="9" s="1"/>
  <c r="Q5" i="9"/>
  <c r="R5" i="9"/>
  <c r="T5" i="9" s="1"/>
  <c r="X5" i="9"/>
  <c r="Y5" i="9"/>
  <c r="AA5" i="9"/>
  <c r="C6" i="9"/>
  <c r="D6" i="9"/>
  <c r="F6" i="9"/>
  <c r="J6" i="9"/>
  <c r="K6" i="9"/>
  <c r="M6" i="9" s="1"/>
  <c r="Q6" i="9"/>
  <c r="R6" i="9"/>
  <c r="T6" i="9" s="1"/>
  <c r="X6" i="9"/>
  <c r="Y6" i="9"/>
  <c r="AA6" i="9"/>
  <c r="C7" i="9"/>
  <c r="D7" i="9"/>
  <c r="F7" i="9"/>
  <c r="J7" i="9"/>
  <c r="K7" i="9"/>
  <c r="M7" i="9" s="1"/>
  <c r="Q7" i="9"/>
  <c r="R7" i="9"/>
  <c r="T7" i="9" s="1"/>
  <c r="X7" i="9"/>
  <c r="Y7" i="9"/>
  <c r="AA7" i="9"/>
  <c r="C9" i="9"/>
  <c r="D9" i="9"/>
  <c r="F9" i="9"/>
  <c r="J9" i="9"/>
  <c r="K9" i="9"/>
  <c r="M9" i="9" s="1"/>
  <c r="Q9" i="9"/>
  <c r="R9" i="9"/>
  <c r="T9" i="9" s="1"/>
  <c r="X9" i="9"/>
  <c r="Y9" i="9"/>
  <c r="AA9" i="9"/>
  <c r="C10" i="9"/>
  <c r="D10" i="9"/>
  <c r="F10" i="9"/>
  <c r="J10" i="9"/>
  <c r="K10" i="9"/>
  <c r="M10" i="9" s="1"/>
  <c r="Q10" i="9"/>
  <c r="R10" i="9"/>
  <c r="T10" i="9" s="1"/>
  <c r="X10" i="9"/>
  <c r="Y10" i="9"/>
  <c r="AA10" i="9"/>
  <c r="C11" i="9"/>
  <c r="D11" i="9"/>
  <c r="F11" i="9"/>
  <c r="J11" i="9"/>
  <c r="K11" i="9"/>
  <c r="M11" i="9" s="1"/>
  <c r="Q11" i="9"/>
  <c r="R11" i="9"/>
  <c r="T11" i="9" s="1"/>
  <c r="X11" i="9"/>
  <c r="Y11" i="9"/>
  <c r="AA11" i="9"/>
  <c r="C13" i="9"/>
  <c r="J13" i="9"/>
  <c r="Q13" i="9"/>
  <c r="X13" i="9"/>
  <c r="C18" i="9"/>
  <c r="D18" i="9"/>
  <c r="F18" i="9"/>
  <c r="J18" i="9"/>
  <c r="K18" i="9"/>
  <c r="M18" i="9" s="1"/>
  <c r="Q18" i="9"/>
  <c r="R18" i="9"/>
  <c r="T18" i="9" s="1"/>
  <c r="C19" i="9"/>
  <c r="D19" i="9"/>
  <c r="F19" i="9"/>
  <c r="J19" i="9"/>
  <c r="K19" i="9"/>
  <c r="M19" i="9"/>
  <c r="Q19" i="9"/>
  <c r="R19" i="9"/>
  <c r="T19" i="9" s="1"/>
  <c r="C20" i="9"/>
  <c r="D20" i="9"/>
  <c r="F20" i="9" s="1"/>
  <c r="J20" i="9"/>
  <c r="K20" i="9"/>
  <c r="M20" i="9"/>
  <c r="Q20" i="9"/>
  <c r="R20" i="9"/>
  <c r="T20" i="9"/>
  <c r="C22" i="9"/>
  <c r="D22" i="9"/>
  <c r="F22" i="9" s="1"/>
  <c r="J22" i="9"/>
  <c r="K22" i="9"/>
  <c r="M22" i="9" s="1"/>
  <c r="Q22" i="9"/>
  <c r="R22" i="9"/>
  <c r="T22" i="9"/>
  <c r="C23" i="9"/>
  <c r="D23" i="9"/>
  <c r="F23" i="9"/>
  <c r="J23" i="9"/>
  <c r="K23" i="9"/>
  <c r="M23" i="9" s="1"/>
  <c r="Q23" i="9"/>
  <c r="R23" i="9"/>
  <c r="T23" i="9" s="1"/>
  <c r="C24" i="9"/>
  <c r="D24" i="9"/>
  <c r="F24" i="9"/>
  <c r="J24" i="9"/>
  <c r="K24" i="9"/>
  <c r="M24" i="9"/>
  <c r="Q24" i="9"/>
  <c r="R24" i="9"/>
  <c r="T24" i="9" s="1"/>
  <c r="C26" i="9"/>
  <c r="J26" i="9"/>
  <c r="Q26" i="9"/>
  <c r="C2" i="8"/>
  <c r="C3" i="8"/>
  <c r="C4" i="8"/>
  <c r="C5" i="8"/>
  <c r="C6" i="8"/>
  <c r="C7" i="8"/>
  <c r="C8" i="8"/>
  <c r="AS24" i="7" l="1"/>
  <c r="AR24" i="7"/>
  <c r="AS17" i="7"/>
  <c r="AR17" i="7"/>
  <c r="AL17" i="7"/>
  <c r="AK17" i="7"/>
  <c r="AE17" i="7"/>
  <c r="AD17" i="7"/>
  <c r="AO24" i="7"/>
  <c r="AV24" i="7"/>
  <c r="AV17" i="7"/>
  <c r="AO17" i="7"/>
  <c r="I12" i="7" l="1"/>
  <c r="K12" i="7" s="1"/>
  <c r="AS12" i="7"/>
  <c r="AU12" i="7" s="1"/>
  <c r="AR12" i="7"/>
  <c r="AL12" i="7"/>
  <c r="AN12" i="7" s="1"/>
  <c r="AK12" i="7"/>
  <c r="AE12" i="7"/>
  <c r="AG12" i="7" s="1"/>
  <c r="AD12" i="7"/>
  <c r="AF12" i="7" s="1"/>
  <c r="X12" i="7"/>
  <c r="Z12" i="7" s="1"/>
  <c r="W12" i="7"/>
  <c r="Y12" i="7" s="1"/>
  <c r="Q12" i="7"/>
  <c r="S12" i="7" s="1"/>
  <c r="P12" i="7"/>
  <c r="R12" i="7" s="1"/>
  <c r="J12" i="7"/>
  <c r="L12" i="7" s="1"/>
  <c r="AS54" i="7"/>
  <c r="AU54" i="7" s="1"/>
  <c r="AR54" i="7"/>
  <c r="AL54" i="7"/>
  <c r="AN54" i="7" s="1"/>
  <c r="AK54" i="7"/>
  <c r="AE54" i="7"/>
  <c r="AG54" i="7" s="1"/>
  <c r="AD54" i="7"/>
  <c r="AF54" i="7" s="1"/>
  <c r="X54" i="7"/>
  <c r="Z54" i="7" s="1"/>
  <c r="W54" i="7"/>
  <c r="Y54" i="7" s="1"/>
  <c r="Q54" i="7"/>
  <c r="S54" i="7" s="1"/>
  <c r="P54" i="7"/>
  <c r="R54" i="7" s="1"/>
  <c r="J54" i="7"/>
  <c r="L54" i="7" s="1"/>
  <c r="I54" i="7"/>
  <c r="K54" i="7" s="1"/>
  <c r="AS47" i="7"/>
  <c r="AU47" i="7" s="1"/>
  <c r="AR47" i="7"/>
  <c r="AL47" i="7"/>
  <c r="AN47" i="7" s="1"/>
  <c r="AK47" i="7"/>
  <c r="AE47" i="7"/>
  <c r="AG47" i="7" s="1"/>
  <c r="AD47" i="7"/>
  <c r="AF47" i="7" s="1"/>
  <c r="X47" i="7"/>
  <c r="Z47" i="7" s="1"/>
  <c r="W47" i="7"/>
  <c r="Y47" i="7" s="1"/>
  <c r="Q47" i="7"/>
  <c r="S47" i="7" s="1"/>
  <c r="P47" i="7"/>
  <c r="R47" i="7" s="1"/>
  <c r="J47" i="7"/>
  <c r="L47" i="7" s="1"/>
  <c r="I47" i="7"/>
  <c r="K47" i="7" s="1"/>
  <c r="AS40" i="7"/>
  <c r="AU40" i="7" s="1"/>
  <c r="AR40" i="7"/>
  <c r="AL40" i="7"/>
  <c r="AN40" i="7" s="1"/>
  <c r="AK40" i="7"/>
  <c r="AE40" i="7"/>
  <c r="AG40" i="7" s="1"/>
  <c r="AD40" i="7"/>
  <c r="AF40" i="7" s="1"/>
  <c r="X40" i="7"/>
  <c r="Z40" i="7" s="1"/>
  <c r="W40" i="7"/>
  <c r="Y40" i="7" s="1"/>
  <c r="Q40" i="7"/>
  <c r="S40" i="7" s="1"/>
  <c r="P40" i="7"/>
  <c r="R40" i="7" s="1"/>
  <c r="J40" i="7"/>
  <c r="L40" i="7" s="1"/>
  <c r="I40" i="7"/>
  <c r="K40" i="7" s="1"/>
  <c r="AS33" i="7"/>
  <c r="AU33" i="7" s="1"/>
  <c r="AR33" i="7"/>
  <c r="AT33" i="7" s="1"/>
  <c r="AL33" i="7"/>
  <c r="AN33" i="7" s="1"/>
  <c r="AK33" i="7"/>
  <c r="AM33" i="7" s="1"/>
  <c r="AE33" i="7"/>
  <c r="AG33" i="7" s="1"/>
  <c r="AD33" i="7"/>
  <c r="AF33" i="7" s="1"/>
  <c r="X33" i="7"/>
  <c r="Z33" i="7" s="1"/>
  <c r="W33" i="7"/>
  <c r="Y33" i="7" s="1"/>
  <c r="Q33" i="7"/>
  <c r="S33" i="7" s="1"/>
  <c r="P33" i="7"/>
  <c r="R33" i="7" s="1"/>
  <c r="J33" i="7"/>
  <c r="L33" i="7" s="1"/>
  <c r="I33" i="7"/>
  <c r="K33" i="7" s="1"/>
  <c r="AS26" i="7"/>
  <c r="AU26" i="7" s="1"/>
  <c r="AR26" i="7"/>
  <c r="AL26" i="7"/>
  <c r="AN26" i="7" s="1"/>
  <c r="AK26" i="7"/>
  <c r="AE26" i="7"/>
  <c r="AG26" i="7" s="1"/>
  <c r="AD26" i="7"/>
  <c r="AF26" i="7" s="1"/>
  <c r="X26" i="7"/>
  <c r="Z26" i="7" s="1"/>
  <c r="W26" i="7"/>
  <c r="Y26" i="7" s="1"/>
  <c r="Q26" i="7"/>
  <c r="S26" i="7" s="1"/>
  <c r="P26" i="7"/>
  <c r="R26" i="7" s="1"/>
  <c r="J26" i="7"/>
  <c r="L26" i="7" s="1"/>
  <c r="I26" i="7"/>
  <c r="K26" i="7" s="1"/>
  <c r="AS19" i="7"/>
  <c r="AU19" i="7" s="1"/>
  <c r="AR19" i="7"/>
  <c r="AL19" i="7"/>
  <c r="AN19" i="7" s="1"/>
  <c r="AK19" i="7"/>
  <c r="AE19" i="7"/>
  <c r="AG19" i="7" s="1"/>
  <c r="AD19" i="7"/>
  <c r="AF19" i="7" s="1"/>
  <c r="X19" i="7"/>
  <c r="Z19" i="7" s="1"/>
  <c r="W19" i="7"/>
  <c r="Y19" i="7" s="1"/>
  <c r="Q19" i="7"/>
  <c r="S19" i="7" s="1"/>
  <c r="P19" i="7"/>
  <c r="R19" i="7" s="1"/>
  <c r="J19" i="7"/>
  <c r="L19" i="7" s="1"/>
  <c r="I19" i="7"/>
  <c r="K19" i="7" s="1"/>
  <c r="AU59" i="7"/>
  <c r="AT59" i="7"/>
  <c r="AN59" i="7"/>
  <c r="AM59" i="7"/>
  <c r="AU52" i="7"/>
  <c r="AT52" i="7"/>
  <c r="AN52" i="7"/>
  <c r="AM52" i="7"/>
  <c r="AU45" i="7"/>
  <c r="AT45" i="7"/>
  <c r="AN45" i="7"/>
  <c r="AM45" i="7"/>
  <c r="AU31" i="7"/>
  <c r="AT31" i="7"/>
  <c r="AN31" i="7"/>
  <c r="AM31" i="7"/>
  <c r="AU24" i="7"/>
  <c r="AT24" i="7"/>
  <c r="AN24" i="7"/>
  <c r="AM24" i="7"/>
  <c r="AU17" i="7"/>
  <c r="AT17" i="7"/>
  <c r="AN17" i="7"/>
  <c r="AM17" i="7"/>
  <c r="AM47" i="7" l="1"/>
  <c r="AT19" i="7"/>
  <c r="AM19" i="7"/>
  <c r="AT47" i="7"/>
  <c r="AM12" i="7"/>
  <c r="AM26" i="7"/>
  <c r="AM40" i="7"/>
  <c r="AM54" i="7"/>
  <c r="AT26" i="7"/>
  <c r="AT40" i="7"/>
  <c r="AT54" i="7"/>
  <c r="AT12" i="7"/>
  <c r="E24" i="7"/>
  <c r="E38" i="7"/>
  <c r="E52" i="7"/>
  <c r="E66" i="7"/>
  <c r="E80" i="7"/>
  <c r="E94" i="7"/>
  <c r="B97" i="7" l="1"/>
  <c r="C97" i="7" s="1"/>
  <c r="B98" i="7"/>
  <c r="C98" i="7" s="1"/>
  <c r="B99" i="7"/>
  <c r="C99" i="7" s="1"/>
  <c r="B100" i="7"/>
  <c r="C100" i="7" s="1"/>
  <c r="B101" i="7"/>
  <c r="C101" i="7" s="1"/>
  <c r="B102" i="7"/>
  <c r="C102" i="7" s="1"/>
  <c r="B103" i="7"/>
  <c r="C103" i="7" s="1"/>
  <c r="B104" i="7"/>
  <c r="C104" i="7" s="1"/>
  <c r="B105" i="7"/>
  <c r="C105" i="7" s="1"/>
  <c r="B106" i="7"/>
  <c r="C106" i="7" s="1"/>
  <c r="B107" i="7"/>
  <c r="C107" i="7" s="1"/>
  <c r="B96" i="7"/>
  <c r="C96" i="7" s="1"/>
  <c r="B83" i="7"/>
  <c r="C83" i="7" s="1"/>
  <c r="B84" i="7"/>
  <c r="C84" i="7" s="1"/>
  <c r="B85" i="7"/>
  <c r="C85" i="7" s="1"/>
  <c r="B86" i="7"/>
  <c r="C86" i="7" s="1"/>
  <c r="B87" i="7"/>
  <c r="C87" i="7" s="1"/>
  <c r="B88" i="7"/>
  <c r="C88" i="7" s="1"/>
  <c r="B89" i="7"/>
  <c r="C89" i="7" s="1"/>
  <c r="B90" i="7"/>
  <c r="C90" i="7" s="1"/>
  <c r="B91" i="7"/>
  <c r="C91" i="7" s="1"/>
  <c r="B92" i="7"/>
  <c r="C92" i="7" s="1"/>
  <c r="B93" i="7"/>
  <c r="C93" i="7" s="1"/>
  <c r="B82" i="7"/>
  <c r="C82" i="7" s="1"/>
  <c r="B69" i="7"/>
  <c r="C69" i="7" s="1"/>
  <c r="B70" i="7"/>
  <c r="C70" i="7" s="1"/>
  <c r="B71" i="7"/>
  <c r="C71" i="7" s="1"/>
  <c r="B72" i="7"/>
  <c r="C72" i="7" s="1"/>
  <c r="B73" i="7"/>
  <c r="C73" i="7" s="1"/>
  <c r="B74" i="7"/>
  <c r="C74" i="7" s="1"/>
  <c r="B75" i="7"/>
  <c r="C75" i="7" s="1"/>
  <c r="B76" i="7"/>
  <c r="C76" i="7" s="1"/>
  <c r="B77" i="7"/>
  <c r="C77" i="7" s="1"/>
  <c r="B78" i="7"/>
  <c r="C78" i="7" s="1"/>
  <c r="B79" i="7"/>
  <c r="C79" i="7" s="1"/>
  <c r="B68" i="7"/>
  <c r="C68" i="7" s="1"/>
  <c r="B55" i="7"/>
  <c r="C55" i="7" s="1"/>
  <c r="B56" i="7"/>
  <c r="C56" i="7" s="1"/>
  <c r="D56" i="7" s="1"/>
  <c r="B57" i="7"/>
  <c r="C57" i="7" s="1"/>
  <c r="D57" i="7" s="1"/>
  <c r="B58" i="7"/>
  <c r="C58" i="7" s="1"/>
  <c r="D58" i="7" s="1"/>
  <c r="B59" i="7"/>
  <c r="C59" i="7" s="1"/>
  <c r="D59" i="7" s="1"/>
  <c r="B60" i="7"/>
  <c r="C60" i="7" s="1"/>
  <c r="D60" i="7" s="1"/>
  <c r="B61" i="7"/>
  <c r="C61" i="7" s="1"/>
  <c r="D61" i="7" s="1"/>
  <c r="B62" i="7"/>
  <c r="C62" i="7" s="1"/>
  <c r="D62" i="7" s="1"/>
  <c r="B63" i="7"/>
  <c r="C63" i="7" s="1"/>
  <c r="D63" i="7" s="1"/>
  <c r="B64" i="7"/>
  <c r="C64" i="7" s="1"/>
  <c r="D64" i="7" s="1"/>
  <c r="B65" i="7"/>
  <c r="C65" i="7" s="1"/>
  <c r="D65" i="7" s="1"/>
  <c r="B54" i="7"/>
  <c r="C54" i="7" s="1"/>
  <c r="B41" i="7"/>
  <c r="C41" i="7" s="1"/>
  <c r="B42" i="7"/>
  <c r="C42" i="7" s="1"/>
  <c r="B43" i="7"/>
  <c r="C43" i="7" s="1"/>
  <c r="B44" i="7"/>
  <c r="C44" i="7" s="1"/>
  <c r="B45" i="7"/>
  <c r="C45" i="7" s="1"/>
  <c r="B46" i="7"/>
  <c r="C46" i="7" s="1"/>
  <c r="B47" i="7"/>
  <c r="C47" i="7" s="1"/>
  <c r="B48" i="7"/>
  <c r="C48" i="7" s="1"/>
  <c r="B49" i="7"/>
  <c r="C49" i="7" s="1"/>
  <c r="B50" i="7"/>
  <c r="C50" i="7" s="1"/>
  <c r="B51" i="7"/>
  <c r="C51" i="7" s="1"/>
  <c r="B40" i="7"/>
  <c r="C40" i="7" s="1"/>
  <c r="B27" i="7"/>
  <c r="C27" i="7" s="1"/>
  <c r="E27" i="7" s="1"/>
  <c r="D27" i="7" s="1"/>
  <c r="B28" i="7"/>
  <c r="C28" i="7" s="1"/>
  <c r="E28" i="7" s="1"/>
  <c r="D28" i="7" s="1"/>
  <c r="B29" i="7"/>
  <c r="C29" i="7" s="1"/>
  <c r="E29" i="7" s="1"/>
  <c r="D29" i="7" s="1"/>
  <c r="B30" i="7"/>
  <c r="C30" i="7" s="1"/>
  <c r="E30" i="7" s="1"/>
  <c r="D30" i="7" s="1"/>
  <c r="B31" i="7"/>
  <c r="C31" i="7" s="1"/>
  <c r="E31" i="7" s="1"/>
  <c r="D31" i="7" s="1"/>
  <c r="B32" i="7"/>
  <c r="C32" i="7" s="1"/>
  <c r="E32" i="7" s="1"/>
  <c r="D32" i="7" s="1"/>
  <c r="B33" i="7"/>
  <c r="C33" i="7" s="1"/>
  <c r="E33" i="7" s="1"/>
  <c r="D33" i="7" s="1"/>
  <c r="B34" i="7"/>
  <c r="C34" i="7" s="1"/>
  <c r="E34" i="7" s="1"/>
  <c r="D34" i="7" s="1"/>
  <c r="B35" i="7"/>
  <c r="C35" i="7" s="1"/>
  <c r="E35" i="7" s="1"/>
  <c r="D35" i="7" s="1"/>
  <c r="B36" i="7"/>
  <c r="C36" i="7" s="1"/>
  <c r="E36" i="7" s="1"/>
  <c r="D36" i="7" s="1"/>
  <c r="B37" i="7"/>
  <c r="C37" i="7" s="1"/>
  <c r="E37" i="7" s="1"/>
  <c r="D37" i="7" s="1"/>
  <c r="B26" i="7"/>
  <c r="C26" i="7" s="1"/>
  <c r="E26" i="7" s="1"/>
  <c r="D26" i="7" s="1"/>
  <c r="B13" i="7"/>
  <c r="C13" i="7" s="1"/>
  <c r="E13" i="7" s="1"/>
  <c r="D13" i="7" s="1"/>
  <c r="B14" i="7"/>
  <c r="C14" i="7" s="1"/>
  <c r="E14" i="7" s="1"/>
  <c r="D14" i="7" s="1"/>
  <c r="B15" i="7"/>
  <c r="C15" i="7" s="1"/>
  <c r="E15" i="7" s="1"/>
  <c r="D15" i="7" s="1"/>
  <c r="B16" i="7"/>
  <c r="C16" i="7" s="1"/>
  <c r="E16" i="7" s="1"/>
  <c r="D16" i="7" s="1"/>
  <c r="B17" i="7"/>
  <c r="B18" i="7"/>
  <c r="B19" i="7"/>
  <c r="B20" i="7"/>
  <c r="B21" i="7"/>
  <c r="B22" i="7"/>
  <c r="B23" i="7"/>
  <c r="B12" i="7"/>
  <c r="C12" i="7" s="1"/>
  <c r="E12" i="7" s="1"/>
  <c r="D12" i="7" s="1"/>
  <c r="AU38" i="7"/>
  <c r="AT38" i="7"/>
  <c r="AN38" i="7"/>
  <c r="AM38" i="7"/>
  <c r="AG59" i="7"/>
  <c r="AF59" i="7"/>
  <c r="Z59" i="7"/>
  <c r="Y59" i="7"/>
  <c r="S59" i="7"/>
  <c r="R59" i="7"/>
  <c r="L59" i="7"/>
  <c r="K59" i="7"/>
  <c r="AG52" i="7"/>
  <c r="AF52" i="7"/>
  <c r="Z52" i="7"/>
  <c r="Y52" i="7"/>
  <c r="S52" i="7"/>
  <c r="R52" i="7"/>
  <c r="L52" i="7"/>
  <c r="K52" i="7"/>
  <c r="AG45" i="7"/>
  <c r="AF45" i="7"/>
  <c r="Z45" i="7"/>
  <c r="Y45" i="7"/>
  <c r="S45" i="7"/>
  <c r="R45" i="7"/>
  <c r="L45" i="7"/>
  <c r="K45" i="7"/>
  <c r="AG38" i="7"/>
  <c r="AF38" i="7"/>
  <c r="Z38" i="7"/>
  <c r="Y38" i="7"/>
  <c r="S38" i="7"/>
  <c r="R38" i="7"/>
  <c r="L38" i="7"/>
  <c r="K38" i="7"/>
  <c r="AG31" i="7"/>
  <c r="AF31" i="7"/>
  <c r="Z31" i="7"/>
  <c r="Y31" i="7"/>
  <c r="S31" i="7"/>
  <c r="R31" i="7"/>
  <c r="L31" i="7"/>
  <c r="K31" i="7"/>
  <c r="AG24" i="7"/>
  <c r="AF24" i="7"/>
  <c r="Z24" i="7"/>
  <c r="Y24" i="7"/>
  <c r="S24" i="7"/>
  <c r="R24" i="7"/>
  <c r="L24" i="7"/>
  <c r="K24" i="7"/>
  <c r="D55" i="7" l="1"/>
  <c r="E44" i="7"/>
  <c r="D44" i="7" s="1"/>
  <c r="E51" i="7"/>
  <c r="D51" i="7" s="1"/>
  <c r="E47" i="7"/>
  <c r="D47" i="7" s="1"/>
  <c r="E43" i="7"/>
  <c r="D43" i="7" s="1"/>
  <c r="E48" i="7"/>
  <c r="D48" i="7" s="1"/>
  <c r="E50" i="7"/>
  <c r="D50" i="7" s="1"/>
  <c r="E46" i="7"/>
  <c r="D46" i="7" s="1"/>
  <c r="E42" i="7"/>
  <c r="D42" i="7" s="1"/>
  <c r="E40" i="7"/>
  <c r="D40" i="7" s="1"/>
  <c r="E49" i="7"/>
  <c r="D49" i="7" s="1"/>
  <c r="E45" i="7"/>
  <c r="D45" i="7" s="1"/>
  <c r="E41" i="7"/>
  <c r="D41" i="7" s="1"/>
  <c r="C22" i="7"/>
  <c r="E22" i="7" s="1"/>
  <c r="D22" i="7" s="1"/>
  <c r="C20" i="7"/>
  <c r="E20" i="7" s="1"/>
  <c r="D20" i="7" s="1"/>
  <c r="C19" i="7"/>
  <c r="E19" i="7" s="1"/>
  <c r="D19" i="7" s="1"/>
  <c r="C21" i="7"/>
  <c r="E21" i="7" s="1"/>
  <c r="D21" i="7" s="1"/>
  <c r="C18" i="7"/>
  <c r="E18" i="7" s="1"/>
  <c r="D18" i="7" s="1"/>
  <c r="C23" i="7"/>
  <c r="E23" i="7" s="1"/>
  <c r="D23" i="7" s="1"/>
  <c r="C17" i="7"/>
  <c r="E17" i="7" s="1"/>
  <c r="D17" i="7" s="1"/>
  <c r="AG17" i="7"/>
  <c r="AF17" i="7"/>
  <c r="Z17" i="7"/>
  <c r="Y17" i="7"/>
  <c r="S17" i="7"/>
  <c r="R17" i="7"/>
  <c r="L17" i="7"/>
  <c r="K17" i="7"/>
  <c r="K5" i="7" l="1"/>
  <c r="K4" i="7"/>
  <c r="K6" i="7"/>
  <c r="K7" i="7"/>
  <c r="J7" i="7"/>
  <c r="J2" i="7"/>
  <c r="J6" i="7"/>
  <c r="J4" i="7"/>
  <c r="J5" i="7"/>
  <c r="K2" i="7"/>
  <c r="N7" i="5"/>
  <c r="Q8" i="5" l="1"/>
  <c r="Q6" i="5"/>
  <c r="Q15" i="5" s="1"/>
  <c r="Q5" i="5"/>
  <c r="Q14" i="5" s="1"/>
  <c r="Q4" i="5"/>
  <c r="Q13" i="5" s="1"/>
  <c r="Q3" i="5"/>
  <c r="Q12" i="5" s="1"/>
  <c r="Q2" i="5"/>
  <c r="Q11" i="5" s="1"/>
  <c r="Q7" i="5"/>
  <c r="I17" i="5"/>
  <c r="G17" i="5"/>
  <c r="F17" i="5"/>
  <c r="E17" i="5"/>
  <c r="I16" i="5"/>
  <c r="G16" i="5"/>
  <c r="F16" i="5"/>
  <c r="E16" i="5"/>
  <c r="I15" i="5"/>
  <c r="G15" i="5"/>
  <c r="F15" i="5"/>
  <c r="E15" i="5"/>
  <c r="I14" i="5"/>
  <c r="G14" i="5"/>
  <c r="F14" i="5"/>
  <c r="E14" i="5"/>
  <c r="I13" i="5"/>
  <c r="G13" i="5"/>
  <c r="F13" i="5"/>
  <c r="E13" i="5"/>
  <c r="I12" i="5"/>
  <c r="G12" i="5"/>
  <c r="F12" i="5"/>
  <c r="E12" i="5"/>
  <c r="O17" i="5"/>
  <c r="M17" i="5"/>
  <c r="L17" i="5"/>
  <c r="K17" i="5"/>
  <c r="O16" i="5"/>
  <c r="M16" i="5"/>
  <c r="L16" i="5"/>
  <c r="K16" i="5"/>
  <c r="O15" i="5"/>
  <c r="M15" i="5"/>
  <c r="L15" i="5"/>
  <c r="K15" i="5"/>
  <c r="O14" i="5"/>
  <c r="M14" i="5"/>
  <c r="L14" i="5"/>
  <c r="K14" i="5"/>
  <c r="O13" i="5"/>
  <c r="M13" i="5"/>
  <c r="L13" i="5"/>
  <c r="K13" i="5"/>
  <c r="O12" i="5"/>
  <c r="M12" i="5"/>
  <c r="L12" i="5"/>
  <c r="K12" i="5"/>
  <c r="Q17" i="5"/>
  <c r="M11" i="5"/>
  <c r="L11" i="5"/>
  <c r="K11" i="5"/>
  <c r="G11" i="5"/>
  <c r="F11" i="5"/>
  <c r="E11" i="5"/>
  <c r="Q1" i="5"/>
  <c r="R11" i="5"/>
  <c r="R12" i="5"/>
  <c r="R13" i="5"/>
  <c r="R14" i="5"/>
  <c r="R15" i="5"/>
  <c r="R16" i="5"/>
  <c r="R17" i="5"/>
  <c r="O11" i="5"/>
  <c r="I11" i="5"/>
  <c r="N5" i="5" l="1"/>
  <c r="N3" i="5"/>
  <c r="N4" i="5"/>
  <c r="N6" i="5"/>
  <c r="N8" i="5"/>
  <c r="N2" i="5"/>
  <c r="T11" i="5"/>
  <c r="T12" i="5"/>
  <c r="T13" i="5"/>
  <c r="T14" i="5"/>
  <c r="T15" i="5"/>
  <c r="T16" i="5"/>
  <c r="T17" i="5"/>
  <c r="F13" i="1" l="1"/>
  <c r="E13" i="1"/>
  <c r="S19" i="1" l="1"/>
  <c r="Q19" i="1"/>
  <c r="P19" i="1"/>
  <c r="N19" i="1"/>
  <c r="L19" i="1"/>
  <c r="K19" i="1"/>
  <c r="J19" i="1"/>
  <c r="H19" i="1"/>
  <c r="F19" i="1"/>
  <c r="E19" i="1"/>
  <c r="D19" i="1"/>
  <c r="S18" i="1"/>
  <c r="Q18" i="1"/>
  <c r="P18" i="1"/>
  <c r="N18" i="1"/>
  <c r="L18" i="1"/>
  <c r="K18" i="1"/>
  <c r="J18" i="1"/>
  <c r="H18" i="1"/>
  <c r="F18" i="1"/>
  <c r="E18" i="1"/>
  <c r="D18" i="1"/>
  <c r="S17" i="1"/>
  <c r="Q17" i="1"/>
  <c r="P17" i="1"/>
  <c r="N17" i="1"/>
  <c r="L17" i="1"/>
  <c r="K17" i="1"/>
  <c r="J17" i="1"/>
  <c r="H17" i="1"/>
  <c r="F17" i="1"/>
  <c r="E17" i="1"/>
  <c r="D17" i="1"/>
  <c r="S16" i="1"/>
  <c r="Q16" i="1"/>
  <c r="P16" i="1"/>
  <c r="N16" i="1"/>
  <c r="L16" i="1"/>
  <c r="K16" i="1"/>
  <c r="J16" i="1"/>
  <c r="H16" i="1"/>
  <c r="F16" i="1"/>
  <c r="E16" i="1"/>
  <c r="D16" i="1"/>
  <c r="S15" i="1"/>
  <c r="Q15" i="1"/>
  <c r="P15" i="1"/>
  <c r="N15" i="1"/>
  <c r="L15" i="1"/>
  <c r="K15" i="1"/>
  <c r="J15" i="1"/>
  <c r="H15" i="1"/>
  <c r="F15" i="1"/>
  <c r="E15" i="1"/>
  <c r="D15" i="1"/>
  <c r="S14" i="1"/>
  <c r="Q14" i="1"/>
  <c r="P14" i="1"/>
  <c r="N14" i="1"/>
  <c r="L14" i="1"/>
  <c r="K14" i="1"/>
  <c r="J14" i="1"/>
  <c r="H14" i="1"/>
  <c r="F14" i="1"/>
  <c r="E14" i="1"/>
  <c r="D14" i="1"/>
  <c r="S13" i="1"/>
  <c r="Q13" i="1"/>
  <c r="P13" i="1"/>
  <c r="N13" i="1"/>
  <c r="L13" i="1"/>
  <c r="K13" i="1"/>
  <c r="J13" i="1"/>
  <c r="H13" i="1"/>
  <c r="D13" i="1"/>
  <c r="S12" i="1"/>
  <c r="Q12" i="1"/>
  <c r="P12" i="1"/>
  <c r="N12" i="1"/>
  <c r="L12" i="1"/>
  <c r="K12" i="1"/>
  <c r="J12" i="1"/>
  <c r="H12" i="1"/>
  <c r="F12" i="1"/>
  <c r="E12" i="1"/>
  <c r="D12" i="1"/>
  <c r="AC10" i="1"/>
  <c r="AB10" i="1"/>
  <c r="AA10" i="1"/>
  <c r="Z10" i="1"/>
  <c r="Y10" i="1"/>
  <c r="X10" i="1"/>
  <c r="W10" i="1"/>
  <c r="V10" i="1"/>
  <c r="AC9" i="1"/>
  <c r="AB9" i="1"/>
  <c r="AA9" i="1"/>
  <c r="Z9" i="1"/>
  <c r="Y9" i="1"/>
  <c r="X9" i="1"/>
  <c r="W9" i="1"/>
  <c r="V9" i="1"/>
  <c r="AC8" i="1"/>
  <c r="AB8" i="1"/>
  <c r="AA8" i="1"/>
  <c r="Z8" i="1"/>
  <c r="Y8" i="1"/>
  <c r="X8" i="1"/>
  <c r="W8" i="1"/>
  <c r="V8" i="1"/>
  <c r="AC7" i="1"/>
  <c r="AB7" i="1"/>
  <c r="AA7" i="1"/>
  <c r="Z7" i="1"/>
  <c r="Y7" i="1"/>
  <c r="X7" i="1"/>
  <c r="W7" i="1"/>
  <c r="V7" i="1"/>
  <c r="AC6" i="1"/>
  <c r="AB6" i="1"/>
  <c r="AA6" i="1"/>
  <c r="Z6" i="1"/>
  <c r="Y6" i="1"/>
  <c r="X6" i="1"/>
  <c r="W6" i="1"/>
  <c r="V6" i="1"/>
  <c r="AC5" i="1"/>
  <c r="AB5" i="1"/>
  <c r="AA5" i="1"/>
  <c r="Z5" i="1"/>
  <c r="Y5" i="1"/>
  <c r="X5" i="1"/>
  <c r="W5" i="1"/>
  <c r="V5" i="1"/>
  <c r="AC4" i="1"/>
  <c r="AB4" i="1"/>
  <c r="AA4" i="1"/>
  <c r="Z4" i="1"/>
  <c r="Y4" i="1"/>
  <c r="X4" i="1"/>
  <c r="W4" i="1"/>
  <c r="V4" i="1"/>
  <c r="AC3" i="1"/>
  <c r="AB3" i="1"/>
  <c r="AA3" i="1"/>
  <c r="Z3" i="1"/>
  <c r="Y3" i="1"/>
  <c r="X3" i="1"/>
  <c r="W3" i="1"/>
  <c r="V3" i="1"/>
  <c r="Q16" i="5" l="1"/>
  <c r="X16" i="5"/>
  <c r="AC13" i="5"/>
  <c r="AA11" i="5"/>
  <c r="Z13" i="5"/>
  <c r="AA16" i="5"/>
  <c r="Y14" i="5"/>
  <c r="W12" i="5"/>
  <c r="AC12" i="5"/>
  <c r="Z16" i="5"/>
  <c r="X14" i="5"/>
  <c r="AC11" i="5"/>
  <c r="W14" i="5"/>
  <c r="X12" i="5"/>
  <c r="AC14" i="5"/>
  <c r="W17" i="5"/>
  <c r="AB15" i="5"/>
  <c r="AC17" i="5"/>
  <c r="AA15" i="5"/>
  <c r="Y13" i="5"/>
  <c r="W11" i="5"/>
  <c r="AB11" i="5"/>
  <c r="W16" i="5"/>
  <c r="AB13" i="5"/>
  <c r="Z11" i="5"/>
  <c r="X11" i="5"/>
  <c r="AC15" i="5"/>
  <c r="AA13" i="5"/>
  <c r="Y11" i="5"/>
  <c r="Z17" i="5"/>
  <c r="Z14" i="5"/>
  <c r="AA14" i="5"/>
  <c r="AA12" i="5"/>
  <c r="AB14" i="5"/>
  <c r="Y12" i="5"/>
  <c r="Y17" i="5"/>
  <c r="W15" i="5"/>
  <c r="AB12" i="5"/>
  <c r="Y16" i="5"/>
  <c r="AB17" i="5"/>
  <c r="Z15" i="5"/>
  <c r="X13" i="5"/>
  <c r="AC16" i="5"/>
  <c r="AA17" i="5"/>
  <c r="Y15" i="5"/>
  <c r="W13" i="5"/>
  <c r="AB16" i="5"/>
  <c r="X17" i="5"/>
  <c r="X15" i="5"/>
  <c r="Z12" i="5"/>
  <c r="D68" i="7" l="1"/>
  <c r="J3" i="7" s="1"/>
  <c r="K3" i="7"/>
  <c r="K8" i="7" s="1"/>
  <c r="K9" i="7" l="1"/>
</calcChain>
</file>

<file path=xl/sharedStrings.xml><?xml version="1.0" encoding="utf-8"?>
<sst xmlns="http://schemas.openxmlformats.org/spreadsheetml/2006/main" count="1063" uniqueCount="236">
  <si>
    <t>Venue</t>
  </si>
  <si>
    <t>Giffnock 1</t>
  </si>
  <si>
    <t>Western</t>
  </si>
  <si>
    <t>Scotstoun 1</t>
  </si>
  <si>
    <t>Craighelen</t>
  </si>
  <si>
    <t>Giffnock 2</t>
  </si>
  <si>
    <t>Newlands</t>
  </si>
  <si>
    <t>Scotstoun 2</t>
  </si>
  <si>
    <t>Townend</t>
  </si>
  <si>
    <t>DATE</t>
  </si>
  <si>
    <t>FIXTURE 1</t>
  </si>
  <si>
    <t>FIXTURE 2</t>
  </si>
  <si>
    <t>FIXTURE 3</t>
  </si>
  <si>
    <t>VENUE</t>
  </si>
  <si>
    <t>@</t>
  </si>
  <si>
    <t>Team Contacts</t>
  </si>
  <si>
    <t>Team</t>
  </si>
  <si>
    <t>Contact Name</t>
  </si>
  <si>
    <t>Mobile</t>
  </si>
  <si>
    <t>Email</t>
  </si>
  <si>
    <t>Stuart George</t>
  </si>
  <si>
    <t>07910 830 822</t>
  </si>
  <si>
    <t>stuger_g@hotmail.com</t>
  </si>
  <si>
    <t xml:space="preserve">stuger_g@hotmail.com </t>
  </si>
  <si>
    <t>Mark Ford</t>
  </si>
  <si>
    <t>07971 584 234</t>
  </si>
  <si>
    <t>mtford@hotmail.com</t>
  </si>
  <si>
    <t>Kirsten Mackenzie</t>
  </si>
  <si>
    <t>07751 341 355</t>
  </si>
  <si>
    <t>kirstenlmackenzie@icloud.com</t>
  </si>
  <si>
    <t>Scott McAlpine</t>
  </si>
  <si>
    <t>07710 424 412</t>
  </si>
  <si>
    <t>scott.mcalpine@me.com</t>
  </si>
  <si>
    <t>John Crawford</t>
  </si>
  <si>
    <t>07766 250 634</t>
  </si>
  <si>
    <t>john.crawford5star@gmail.com</t>
  </si>
  <si>
    <t>Martin Woods</t>
  </si>
  <si>
    <t>07890 778 274</t>
  </si>
  <si>
    <t>martin.woods@squashdynamics.com</t>
  </si>
  <si>
    <t>Kieran Martin</t>
  </si>
  <si>
    <t>kieran@orbisdesign.co.uk</t>
  </si>
  <si>
    <t>07818 065 905</t>
  </si>
  <si>
    <t>Western/ Townend</t>
  </si>
  <si>
    <t>RESTING TEAM</t>
  </si>
  <si>
    <t>Team 2</t>
  </si>
  <si>
    <t/>
  </si>
  <si>
    <t>John Crawford/ Martin Woods</t>
  </si>
  <si>
    <t>Total</t>
  </si>
  <si>
    <t>17/19, 8/11, 6/11</t>
  </si>
  <si>
    <t>5/11, 11/6, 3/11, 11/6, 3/11</t>
  </si>
  <si>
    <t>2/11, 11/8, 12/10, 6/11, 3/11</t>
  </si>
  <si>
    <t>5/11, 11/7, 5/11, 8/11</t>
  </si>
  <si>
    <t>Andrew Widelko</t>
  </si>
  <si>
    <t>Robyn McAlpine</t>
  </si>
  <si>
    <t>Cailean McAlpine</t>
  </si>
  <si>
    <t>Sophie Cadamy</t>
  </si>
  <si>
    <t>Alexander Goss-Pastor</t>
  </si>
  <si>
    <t>Harrison Goss-Pastor</t>
  </si>
  <si>
    <t>Mark McCormick</t>
  </si>
  <si>
    <t>Aidan Roonay</t>
  </si>
  <si>
    <t>Naimh Wilson</t>
  </si>
  <si>
    <t>Calum McCarthy</t>
  </si>
  <si>
    <t>Edith Mackenzie</t>
  </si>
  <si>
    <t>Murdo Mackenzie</t>
  </si>
  <si>
    <t>Mya McQuade</t>
  </si>
  <si>
    <t>Evie McNicol</t>
  </si>
  <si>
    <t>Charlie Henderson</t>
  </si>
  <si>
    <t>Finlay Duncan</t>
  </si>
  <si>
    <t>Cameron Kane</t>
  </si>
  <si>
    <t>Ross Kane</t>
  </si>
  <si>
    <t>Score</t>
  </si>
  <si>
    <t>Played</t>
  </si>
  <si>
    <t>11/6, 11/2, 11/2</t>
  </si>
  <si>
    <t>6/11, 9/11, 11/4, 10/12</t>
  </si>
  <si>
    <t>7/11, 9/11, 11/9, 1/11</t>
  </si>
  <si>
    <t>2/11, 8/11, 2/11</t>
  </si>
  <si>
    <t>11/6, 11/1, 11/1</t>
  </si>
  <si>
    <t>11/3, 5/11, 11/6, 11/8</t>
  </si>
  <si>
    <t>11/9, 11/7, 11/4</t>
  </si>
  <si>
    <t>8/11, 13/11, 2/11, 7/11</t>
  </si>
  <si>
    <t>3/11, 10/12, 8/11</t>
  </si>
  <si>
    <t>2/11, 1/11, 4/11</t>
  </si>
  <si>
    <t>3/11, 4/11, 2/11</t>
  </si>
  <si>
    <t>11/8. 6/11, 5/11, 11/7, 3/11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</si>
  <si>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</si>
  <si>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</si>
  <si>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</si>
  <si>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</si>
  <si>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</si>
  <si>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</si>
  <si>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</si>
  <si>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</si>
  <si>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</si>
  <si>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</si>
  <si>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</si>
  <si>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</si>
  <si>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Game Scores</t>
  </si>
  <si>
    <t>Pos.</t>
  </si>
  <si>
    <t>Gif 1</t>
  </si>
  <si>
    <t>Gif 2</t>
  </si>
  <si>
    <t>Sco 2</t>
  </si>
  <si>
    <t>W/T</t>
  </si>
  <si>
    <t>Sco 1</t>
  </si>
  <si>
    <t>New</t>
  </si>
  <si>
    <t>Rory Paterson</t>
  </si>
  <si>
    <t>Archie Niven</t>
  </si>
  <si>
    <t>Jamie Noble</t>
  </si>
  <si>
    <t>Connor Malone</t>
  </si>
  <si>
    <t>Jenson Black</t>
  </si>
  <si>
    <t>Blair Milloy</t>
  </si>
  <si>
    <t>N/A</t>
  </si>
  <si>
    <t>Hayden McLaren</t>
  </si>
  <si>
    <t>11/5, 8/11, 11/7, 10/12, 11/1</t>
  </si>
  <si>
    <t>11/5, 11/4, 11/8</t>
  </si>
  <si>
    <t>11/4, 11/1, 11/4</t>
  </si>
  <si>
    <t>11/0, 11/5, 11/2</t>
  </si>
  <si>
    <t>11/6, 11/4, 11/7</t>
  </si>
  <si>
    <t>David Little</t>
  </si>
  <si>
    <t>Yasmin Crosbie</t>
  </si>
  <si>
    <t>11/7, 3/11, 11/3, 11/6</t>
  </si>
  <si>
    <t>11/0, 11/0, 11/1</t>
  </si>
  <si>
    <t>11/4, 11/2, 11/5</t>
  </si>
  <si>
    <t>11/6, 11/4, 11/5</t>
  </si>
  <si>
    <t>11/6, 11/2, 11/3</t>
  </si>
  <si>
    <t>Round</t>
  </si>
  <si>
    <t>No Match</t>
  </si>
  <si>
    <t>v</t>
  </si>
  <si>
    <t>Matches should kick off at 10:00 AM.</t>
  </si>
  <si>
    <t>Results should be entered online.</t>
  </si>
  <si>
    <t>Players should referee where possible.</t>
  </si>
  <si>
    <t>Matches are best of five games.</t>
  </si>
  <si>
    <t>Games are point-a-rally to 11 points.</t>
  </si>
  <si>
    <t>Home team provides simple refreshments</t>
  </si>
  <si>
    <t>Four players per team.</t>
  </si>
  <si>
    <t>Home Team</t>
  </si>
  <si>
    <t>Team 1</t>
  </si>
  <si>
    <t>Sunday 25th March 2018</t>
  </si>
  <si>
    <t xml:space="preserve"> Sunday 25th February 2018</t>
  </si>
  <si>
    <t>Sunday 28th January 2018</t>
  </si>
  <si>
    <t>RULES AND GUIDELINES</t>
  </si>
  <si>
    <t>ROUND 7</t>
  </si>
  <si>
    <t>ROUND 6</t>
  </si>
  <si>
    <t>ROUND 5</t>
  </si>
  <si>
    <t>Sunday 17th December 2017</t>
  </si>
  <si>
    <t>Sunday 26th November 2017</t>
  </si>
  <si>
    <t>Sunday 29th October 2017</t>
  </si>
  <si>
    <t>ROUND 4</t>
  </si>
  <si>
    <t>ROUND 3</t>
  </si>
  <si>
    <t>ROUND 2</t>
  </si>
  <si>
    <t>ROUND 1</t>
  </si>
  <si>
    <t>Magnus Mackenzie</t>
  </si>
  <si>
    <t>Robert Phillips</t>
  </si>
  <si>
    <t>Ellen Phillips</t>
  </si>
  <si>
    <t>7/11, 5/11, 3/11</t>
  </si>
  <si>
    <t>11/6, 5/11, 2/11, 9/11</t>
  </si>
  <si>
    <t>7/11, 4/11, 4/11</t>
  </si>
  <si>
    <t>1/11, 11/9, 8/11, 6/11</t>
  </si>
  <si>
    <t>Fintan Fairbrother</t>
  </si>
  <si>
    <t>Kayden Boag</t>
  </si>
  <si>
    <t>11/6, 11/8, 11/6</t>
  </si>
  <si>
    <t>12/10, 11/7, 11/4</t>
  </si>
  <si>
    <t>11/8, 11/7, 11/8</t>
  </si>
  <si>
    <t>11/4, 11/6, 11/3</t>
  </si>
  <si>
    <t>11/9, 11/6, 11/2</t>
  </si>
  <si>
    <t>11/9, 11/5, 11/6</t>
  </si>
  <si>
    <t>11/8, 11/4, 11/3</t>
  </si>
  <si>
    <t>7/11, 7/11, 11/7, 12/10, 11/6</t>
  </si>
  <si>
    <t>Louisa Kaven</t>
  </si>
  <si>
    <t>Cammy</t>
  </si>
  <si>
    <t>1/11, 11/6, 4/11, 8/11</t>
  </si>
  <si>
    <t>7/11, 7/11, 4/11</t>
  </si>
  <si>
    <t>7/11, 10/12, 8/11</t>
  </si>
  <si>
    <t>7/11, 11/7, 5/11, 4/11</t>
  </si>
  <si>
    <t>8/11, 11/7, 12/10, 9/11, 8/11</t>
  </si>
  <si>
    <t>11/8, 6/11, 9/11, 11/8, 6/11</t>
  </si>
  <si>
    <t>7/11, 5/11, 11/3, 3/11</t>
  </si>
  <si>
    <t>8/11, 7/11, 9/11</t>
  </si>
  <si>
    <t>11/5, 7/11, 5/11, 8/11</t>
  </si>
  <si>
    <t>11/5, 8/11, 5/11, 7/11</t>
  </si>
  <si>
    <t>6/11, 11/8, 6/11, 2/11</t>
  </si>
  <si>
    <t>8/11, 2/11, 6/11</t>
  </si>
  <si>
    <t>Ross McCaffer</t>
  </si>
  <si>
    <t>6/11, 5/11, 6/11</t>
  </si>
  <si>
    <t>11/0, 11/5, 11/3</t>
  </si>
  <si>
    <t>11/9, 11/2, 7/11, 11/9</t>
  </si>
  <si>
    <t>11/4, 11/7, 11/3</t>
  </si>
  <si>
    <t>5/11, 2/11, 8/11</t>
  </si>
  <si>
    <t>10,12, 8/11, 3/11</t>
  </si>
  <si>
    <t>11/5, 12/10, 118</t>
  </si>
  <si>
    <t>11/2, 11/0, 11/9</t>
  </si>
  <si>
    <t>Oonagh O'Sullivan</t>
  </si>
  <si>
    <t>11/7, 9/11, 12/10, 10/12, 11/3</t>
  </si>
  <si>
    <t>6/11, 5/11, 5/11</t>
  </si>
  <si>
    <t>9/11, 5/11, 14/12, 8/11</t>
  </si>
  <si>
    <t>7/11, 4/11, 11/6, 5/11</t>
  </si>
  <si>
    <t>Nicholas Ford</t>
  </si>
  <si>
    <t>9/11, 7/11, 4/11</t>
  </si>
  <si>
    <t>11/3, 11/7, 11/13, 11/0</t>
  </si>
  <si>
    <t>11/5, 11/1, 11/2</t>
  </si>
  <si>
    <t>11/4, 11/8, 11/7</t>
  </si>
  <si>
    <t>Matches left:</t>
  </si>
  <si>
    <t>Matches played:</t>
  </si>
  <si>
    <t>11/4, 11/7, 11/6</t>
  </si>
  <si>
    <t>11/4, 11/1, 11/5</t>
  </si>
  <si>
    <t>3/11, 4/11, 3/11</t>
  </si>
  <si>
    <t>11/9, 12/10, 11/9</t>
  </si>
  <si>
    <t>11/1, 11/5, 11/6</t>
  </si>
  <si>
    <t>11/6, 11/6, 11/8</t>
  </si>
  <si>
    <t>11/4, 10/12, 11/5, 11/6</t>
  </si>
  <si>
    <t>9/11, 11/13, 4/11</t>
  </si>
  <si>
    <t>Court 1</t>
  </si>
  <si>
    <t>Court 2</t>
  </si>
  <si>
    <t>N4 v G4</t>
  </si>
  <si>
    <t>S3 v N3</t>
  </si>
  <si>
    <t>S2 v G2</t>
  </si>
  <si>
    <t>N1 v G1</t>
  </si>
  <si>
    <t>S4 v N4</t>
  </si>
  <si>
    <t>S3 v G3</t>
  </si>
  <si>
    <t>N2 v G2</t>
  </si>
  <si>
    <t>S1 v N1</t>
  </si>
  <si>
    <t>S4 v G4</t>
  </si>
  <si>
    <t>N3 v G3</t>
  </si>
  <si>
    <t>S2 v N2</t>
  </si>
  <si>
    <t>S1 v G1</t>
  </si>
  <si>
    <t>11/5, 11/4, 11/5</t>
  </si>
  <si>
    <t>11/9, 11/8, 11/7</t>
  </si>
  <si>
    <t>11/9, 9/11, 3/11, 6/11</t>
  </si>
  <si>
    <t>1/11, 1/11, 2/11</t>
  </si>
  <si>
    <t>Niamh Wilson</t>
  </si>
  <si>
    <t>11/4, 11/9, 11/3</t>
  </si>
  <si>
    <t>11/2, 11/1, 11/1</t>
  </si>
  <si>
    <t>2/11, 4/11, 7/11</t>
  </si>
  <si>
    <t>2/11, 2/11, 1/11</t>
  </si>
  <si>
    <t>11/5, 11/3, 11/7</t>
  </si>
  <si>
    <t>11/9, 11/7, 6/11, 11/7</t>
  </si>
  <si>
    <t>11/4, 11/2, 11/6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</si>
</sst>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6" fontId="5" fillId="7" borderId="0" xfId="0" applyNumberFormat="1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0" borderId="0" xfId="0" applyFont="1"/>
    <xf numFmtId="0" fontId="9" fillId="5" borderId="1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6" fontId="11" fillId="7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" fontId="11" fillId="8" borderId="14" xfId="0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16" fontId="11" fillId="7" borderId="11" xfId="0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8" fillId="0" borderId="13" xfId="0" applyFont="1" applyBorder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0" applyFont="1"/>
    <xf numFmtId="0" fontId="6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" fontId="5" fillId="7" borderId="7" xfId="0" applyNumberFormat="1" applyFont="1" applyFill="1" applyBorder="1" applyAlignment="1">
      <alignment horizontal="center" vertical="center"/>
    </xf>
    <xf numFmtId="16" fontId="5" fillId="7" borderId="11" xfId="0" applyNumberFormat="1" applyFont="1" applyFill="1" applyBorder="1" applyAlignment="1">
      <alignment horizontal="center" vertical="center"/>
    </xf>
    <xf numFmtId="16" fontId="5" fillId="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12" borderId="27" xfId="0" applyFill="1" applyBorder="1" applyAlignment="1">
      <alignment horizontal="center"/>
    </xf>
    <xf numFmtId="0" fontId="2" fillId="12" borderId="23" xfId="0" applyFont="1" applyFill="1" applyBorder="1" applyAlignment="1">
      <alignment horizontal="left"/>
    </xf>
    <xf numFmtId="0" fontId="0" fillId="12" borderId="20" xfId="0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12" borderId="31" xfId="0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0" fillId="0" borderId="25" xfId="0" applyBorder="1"/>
    <xf numFmtId="0" fontId="0" fillId="0" borderId="18" xfId="0" applyBorder="1"/>
    <xf numFmtId="0" fontId="17" fillId="11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/>
    <xf numFmtId="0" fontId="0" fillId="12" borderId="43" xfId="0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8" xfId="0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31" xfId="0" applyBorder="1"/>
    <xf numFmtId="0" fontId="0" fillId="0" borderId="49" xfId="0" applyBorder="1"/>
    <xf numFmtId="0" fontId="0" fillId="0" borderId="28" xfId="0" applyBorder="1"/>
    <xf numFmtId="0" fontId="0" fillId="0" borderId="50" xfId="0" applyBorder="1"/>
    <xf numFmtId="0" fontId="0" fillId="0" borderId="17" xfId="0" applyBorder="1"/>
    <xf numFmtId="0" fontId="0" fillId="0" borderId="51" xfId="0" applyBorder="1"/>
    <xf numFmtId="0" fontId="2" fillId="0" borderId="33" xfId="0" applyFont="1" applyBorder="1" applyAlignment="1">
      <alignment horizontal="center"/>
    </xf>
    <xf numFmtId="0" fontId="0" fillId="12" borderId="5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/>
    <xf numFmtId="0" fontId="0" fillId="0" borderId="39" xfId="0" applyBorder="1"/>
    <xf numFmtId="0" fontId="0" fillId="0" borderId="29" xfId="0" applyBorder="1"/>
    <xf numFmtId="0" fontId="0" fillId="0" borderId="22" xfId="0" applyBorder="1"/>
    <xf numFmtId="0" fontId="0" fillId="12" borderId="14" xfId="0" applyFill="1" applyBorder="1" applyAlignment="1">
      <alignment horizontal="center"/>
    </xf>
    <xf numFmtId="0" fontId="2" fillId="12" borderId="12" xfId="0" applyFont="1" applyFill="1" applyBorder="1" applyAlignment="1">
      <alignment horizontal="left"/>
    </xf>
    <xf numFmtId="0" fontId="0" fillId="12" borderId="12" xfId="0" applyFill="1" applyBorder="1" applyAlignment="1">
      <alignment horizontal="center"/>
    </xf>
    <xf numFmtId="0" fontId="2" fillId="12" borderId="14" xfId="0" applyFont="1" applyFill="1" applyBorder="1" applyAlignment="1">
      <alignment horizontal="left"/>
    </xf>
    <xf numFmtId="0" fontId="0" fillId="0" borderId="55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52" xfId="0" applyBorder="1"/>
    <xf numFmtId="0" fontId="0" fillId="0" borderId="10" xfId="0" applyBorder="1" applyAlignment="1">
      <alignment horizontal="center"/>
    </xf>
    <xf numFmtId="0" fontId="0" fillId="0" borderId="5" xfId="0" applyBorder="1"/>
    <xf numFmtId="0" fontId="0" fillId="0" borderId="57" xfId="0" applyBorder="1"/>
    <xf numFmtId="0" fontId="0" fillId="0" borderId="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41" xfId="0" applyBorder="1"/>
    <xf numFmtId="0" fontId="0" fillId="0" borderId="40" xfId="0" applyBorder="1"/>
    <xf numFmtId="0" fontId="0" fillId="0" borderId="54" xfId="0" applyBorder="1"/>
    <xf numFmtId="0" fontId="0" fillId="0" borderId="9" xfId="0" applyBorder="1"/>
    <xf numFmtId="0" fontId="0" fillId="0" borderId="42" xfId="0" applyBorder="1"/>
    <xf numFmtId="0" fontId="0" fillId="0" borderId="56" xfId="0" applyBorder="1"/>
    <xf numFmtId="0" fontId="0" fillId="0" borderId="6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5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17" fillId="11" borderId="2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3" borderId="0" xfId="0" applyFont="1" applyFill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vertical="center"/>
    </xf>
    <xf numFmtId="0" fontId="3" fillId="14" borderId="0" xfId="0" applyFont="1" applyFill="1" applyBorder="1" applyAlignment="1">
      <alignment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13" borderId="5" xfId="0" applyFont="1" applyFill="1" applyBorder="1" applyAlignment="1">
      <alignment vertical="center"/>
    </xf>
    <xf numFmtId="0" fontId="0" fillId="0" borderId="2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3" xfId="0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" fontId="0" fillId="0" borderId="0" xfId="0" applyNumberForma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2EADC6-CF60-4272-91E4-45FFC16AE11C}" name="Table2" displayName="Table2" ref="H1:K8" totalsRowCount="1">
  <autoFilter ref="H1:K7" xr:uid="{36C6050E-C1A6-4460-876D-2F7B8E23C266}"/>
  <sortState ref="H2:K7">
    <sortCondition descending="1" ref="J1:J7"/>
  </sortState>
  <tableColumns count="4">
    <tableColumn id="1" xr3:uid="{22111597-6DEB-4849-8E8B-2A51E048BD84}" name="Pos."/>
    <tableColumn id="2" xr3:uid="{D3B434C0-F59A-430F-9143-5C7D7434926F}" name="Team"/>
    <tableColumn id="3" xr3:uid="{AF33F769-F7B1-4003-BF63-B157A6850F5E}" name="Total" totalsRowLabel="Matches played:" dataDxfId="3" totalsRowDxfId="2">
      <calculatedColumnFormula>SUMIF($C$12:$C$107,$I2,$D$12:$D$107)</calculatedColumnFormula>
    </tableColumn>
    <tableColumn id="4" xr3:uid="{FD06F655-E2A4-4FBD-8732-AA294B82C042}" name="Played" totalsRowFunction="custom" dataDxfId="1" totalsRowDxfId="0">
      <calculatedColumnFormula>SUMIF($C$12:$C$107,$I2,$E$12:$E$107)</calculatedColumnFormula>
      <totalsRowFormula>SUM(Table2[Played])/2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hn.crawford5star@gmail.com" TargetMode="External"/><Relationship Id="rId7" Type="http://schemas.openxmlformats.org/officeDocument/2006/relationships/hyperlink" Target="mailto:martin.woods@squashdynamics.com" TargetMode="External"/><Relationship Id="rId2" Type="http://schemas.openxmlformats.org/officeDocument/2006/relationships/hyperlink" Target="mailto:mtford@hotmail.com" TargetMode="External"/><Relationship Id="rId1" Type="http://schemas.openxmlformats.org/officeDocument/2006/relationships/hyperlink" Target="mailto:stuger_g@hotmail.com" TargetMode="External"/><Relationship Id="rId6" Type="http://schemas.openxmlformats.org/officeDocument/2006/relationships/hyperlink" Target="mailto:scott.mcalpine@me.com" TargetMode="External"/><Relationship Id="rId5" Type="http://schemas.openxmlformats.org/officeDocument/2006/relationships/hyperlink" Target="mailto:stuger_g@hotmail.com" TargetMode="External"/><Relationship Id="rId4" Type="http://schemas.openxmlformats.org/officeDocument/2006/relationships/hyperlink" Target="mailto:kirstenlmackenzie@icloud.com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tford@hotmail.com" TargetMode="External"/><Relationship Id="rId7" Type="http://schemas.openxmlformats.org/officeDocument/2006/relationships/hyperlink" Target="mailto:scott.mcalpine@me.com" TargetMode="External"/><Relationship Id="rId2" Type="http://schemas.openxmlformats.org/officeDocument/2006/relationships/hyperlink" Target="mailto:stuger_g@hotmail.com" TargetMode="External"/><Relationship Id="rId1" Type="http://schemas.openxmlformats.org/officeDocument/2006/relationships/hyperlink" Target="mailto:martin.woods@squashdynamics.com" TargetMode="External"/><Relationship Id="rId6" Type="http://schemas.openxmlformats.org/officeDocument/2006/relationships/hyperlink" Target="mailto:stuger_g@hotmail.com" TargetMode="External"/><Relationship Id="rId5" Type="http://schemas.openxmlformats.org/officeDocument/2006/relationships/hyperlink" Target="mailto:kirstenlmackenzie@icloud.com" TargetMode="External"/><Relationship Id="rId4" Type="http://schemas.openxmlformats.org/officeDocument/2006/relationships/hyperlink" Target="mailto:john.crawford5star@gmail.com" TargetMode="External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john.crawford5star@gmail.com" TargetMode="External"/><Relationship Id="rId7" Type="http://schemas.openxmlformats.org/officeDocument/2006/relationships/hyperlink" Target="mailto:martin.woods@squashdynamics.com" TargetMode="External"/><Relationship Id="rId2" Type="http://schemas.openxmlformats.org/officeDocument/2006/relationships/hyperlink" Target="mailto:mtford@hotmail.com" TargetMode="External"/><Relationship Id="rId1" Type="http://schemas.openxmlformats.org/officeDocument/2006/relationships/hyperlink" Target="mailto:stuger_g@hotmail.com" TargetMode="External"/><Relationship Id="rId6" Type="http://schemas.openxmlformats.org/officeDocument/2006/relationships/hyperlink" Target="mailto:scott.mcalpine@me.com" TargetMode="External"/><Relationship Id="rId5" Type="http://schemas.openxmlformats.org/officeDocument/2006/relationships/hyperlink" Target="mailto:stuger_g@hotmail.com" TargetMode="External"/><Relationship Id="rId4" Type="http://schemas.openxmlformats.org/officeDocument/2006/relationships/hyperlink" Target="mailto:kirstenlmackenzie@icloud.com" TargetMode="External"/><Relationship Id="rId9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D2ED-6D0C-4527-9C01-EAB195CF1B23}">
  <sheetPr codeName="Sheet1"/>
  <dimension ref="A1:AC20"/>
  <sheetViews>
    <sheetView workbookViewId="0">
      <selection sqref="A1:XFD1048576"/>
    </sheetView>
  </sheetViews>
  <sheetFormatPr defaultRowHeight="14.5" x14ac:dyDescent="0.35"/>
  <cols>
    <col min="1" max="1" width="3.6328125" style="1" customWidth="1"/>
    <col min="2" max="2" width="10.453125" style="1" bestFit="1" customWidth="1"/>
    <col min="3" max="3" width="3.6328125" style="1" customWidth="1"/>
    <col min="4" max="6" width="10.6328125" style="2" customWidth="1"/>
    <col min="7" max="7" width="4.6328125" style="2" customWidth="1"/>
    <col min="8" max="8" width="10.6328125" style="2" customWidth="1"/>
    <col min="9" max="9" width="3.6328125" style="2" customWidth="1"/>
    <col min="10" max="12" width="10.6328125" style="2" customWidth="1"/>
    <col min="13" max="13" width="4.6328125" style="2" customWidth="1"/>
    <col min="14" max="14" width="10.6328125" style="2" customWidth="1"/>
    <col min="15" max="15" width="3.6328125" style="2" customWidth="1"/>
    <col min="16" max="17" width="10.6328125" style="2" customWidth="1"/>
    <col min="18" max="18" width="4.6328125" style="2" customWidth="1"/>
    <col min="19" max="19" width="10.6328125" style="2" customWidth="1"/>
    <col min="20" max="16384" width="8.7265625" style="1"/>
  </cols>
  <sheetData>
    <row r="1" spans="1:29" ht="15" thickBot="1" x14ac:dyDescent="0.4">
      <c r="H1" s="2" t="s">
        <v>0</v>
      </c>
      <c r="N1" s="2" t="s">
        <v>0</v>
      </c>
      <c r="S1" s="2" t="s">
        <v>0</v>
      </c>
    </row>
    <row r="2" spans="1:29" x14ac:dyDescent="0.35">
      <c r="A2" s="1">
        <v>1</v>
      </c>
      <c r="B2" s="1" t="s">
        <v>1</v>
      </c>
      <c r="D2" s="3">
        <v>1</v>
      </c>
      <c r="E2" s="4">
        <v>2</v>
      </c>
      <c r="F2" s="5">
        <v>3</v>
      </c>
      <c r="G2" s="5"/>
      <c r="H2" s="6">
        <v>3</v>
      </c>
      <c r="I2" s="4"/>
      <c r="J2" s="3">
        <v>4</v>
      </c>
      <c r="K2" s="4">
        <v>5</v>
      </c>
      <c r="L2" s="5">
        <v>6</v>
      </c>
      <c r="M2" s="5"/>
      <c r="N2" s="6">
        <v>6</v>
      </c>
      <c r="O2" s="4"/>
      <c r="P2" s="3">
        <v>7</v>
      </c>
      <c r="Q2" s="5">
        <v>8</v>
      </c>
      <c r="R2" s="5"/>
      <c r="S2" s="5">
        <v>7</v>
      </c>
      <c r="U2" s="7"/>
      <c r="V2" s="7">
        <v>1</v>
      </c>
      <c r="W2" s="7">
        <v>2</v>
      </c>
      <c r="X2" s="7">
        <v>3</v>
      </c>
      <c r="Y2" s="7">
        <v>4</v>
      </c>
      <c r="Z2" s="7">
        <v>5</v>
      </c>
      <c r="AA2" s="7">
        <v>6</v>
      </c>
      <c r="AB2" s="7">
        <v>7</v>
      </c>
      <c r="AC2" s="7">
        <v>8</v>
      </c>
    </row>
    <row r="3" spans="1:29" x14ac:dyDescent="0.35">
      <c r="A3" s="1">
        <v>2</v>
      </c>
      <c r="B3" s="1" t="s">
        <v>2</v>
      </c>
      <c r="D3" s="8">
        <v>1</v>
      </c>
      <c r="E3" s="9">
        <v>4</v>
      </c>
      <c r="F3" s="10">
        <v>7</v>
      </c>
      <c r="G3" s="10"/>
      <c r="H3" s="11">
        <v>4</v>
      </c>
      <c r="I3" s="9"/>
      <c r="J3" s="8">
        <v>2</v>
      </c>
      <c r="K3" s="9">
        <v>8</v>
      </c>
      <c r="L3" s="10">
        <v>6</v>
      </c>
      <c r="M3" s="10"/>
      <c r="N3" s="11">
        <v>8</v>
      </c>
      <c r="O3" s="9"/>
      <c r="P3" s="8">
        <v>3</v>
      </c>
      <c r="Q3" s="10">
        <v>5</v>
      </c>
      <c r="R3" s="10"/>
      <c r="S3" s="10">
        <v>5</v>
      </c>
      <c r="U3" s="7">
        <v>1</v>
      </c>
      <c r="V3" s="12">
        <f t="shared" ref="V3:AC10" si="0">COUNTIFS($D$2:$D$9,$U3,$E$2:$E$9,V$2)+COUNTIFS($D$2:$D$9,$U3,$F$2:$F$9,V$2)+COUNTIFS($E$2:$E$9,$U3,$D$2:$D$9,V$2)+COUNTIFS($E$2:$E$9,$U3,$F$2:$F$9,V$2)+COUNTIFS($F$2:$F$9,$U3,$D$2:$D$9,V$2)+COUNTIFS($F$2:$F$9,$U3,$E$2:$E$9,V$2)+COUNTIFS($J$2:$J$9,$U3,$K$2:$K$9,V$2)+COUNTIFS($J$2:$J$9,$U3,$L$2:$L$9,V$2)+COUNTIFS($K$2:$K$9,$U3,$J$2:$J$9,V$2)+COUNTIFS($K$2:$K$9,$U3,$L$2:$L$9,V$2)+COUNTIFS($L$2:$L$9,$U3,$J$2:$J$9,V$2)+COUNTIFS($L$2:$L$9,$U3,$K$2:$K$9,V$2)+COUNTIFS($P$2:$P$9,$U3,$Q$2:$Q$9,V$2)++COUNTIFS($Q$2:$Q$9,$U3,$P$2:$P$9,V$2)</f>
        <v>0</v>
      </c>
      <c r="W3" s="2">
        <f t="shared" si="0"/>
        <v>2</v>
      </c>
      <c r="X3" s="2">
        <f t="shared" si="0"/>
        <v>2</v>
      </c>
      <c r="Y3" s="2">
        <f t="shared" si="0"/>
        <v>2</v>
      </c>
      <c r="Z3" s="2">
        <f t="shared" si="0"/>
        <v>2</v>
      </c>
      <c r="AA3" s="2">
        <f t="shared" si="0"/>
        <v>2</v>
      </c>
      <c r="AB3" s="2">
        <f t="shared" si="0"/>
        <v>2</v>
      </c>
      <c r="AC3" s="2">
        <f t="shared" si="0"/>
        <v>2</v>
      </c>
    </row>
    <row r="4" spans="1:29" x14ac:dyDescent="0.35">
      <c r="A4" s="1">
        <v>3</v>
      </c>
      <c r="B4" s="1" t="s">
        <v>3</v>
      </c>
      <c r="D4" s="8">
        <v>1</v>
      </c>
      <c r="E4" s="9">
        <v>5</v>
      </c>
      <c r="F4" s="10">
        <v>8</v>
      </c>
      <c r="G4" s="10"/>
      <c r="H4" s="11">
        <v>1</v>
      </c>
      <c r="I4" s="9"/>
      <c r="J4" s="8">
        <v>3</v>
      </c>
      <c r="K4" s="9">
        <v>7</v>
      </c>
      <c r="L4" s="10">
        <v>6</v>
      </c>
      <c r="M4" s="10"/>
      <c r="N4" s="13">
        <v>3</v>
      </c>
      <c r="O4" s="9"/>
      <c r="P4" s="8">
        <v>2</v>
      </c>
      <c r="Q4" s="10">
        <v>4</v>
      </c>
      <c r="R4" s="10"/>
      <c r="S4" s="10">
        <v>2</v>
      </c>
      <c r="T4" s="2"/>
      <c r="U4" s="7">
        <v>2</v>
      </c>
      <c r="V4" s="2">
        <f t="shared" si="0"/>
        <v>2</v>
      </c>
      <c r="W4" s="12">
        <f t="shared" si="0"/>
        <v>0</v>
      </c>
      <c r="X4" s="2">
        <f t="shared" si="0"/>
        <v>2</v>
      </c>
      <c r="Y4" s="2">
        <f t="shared" si="0"/>
        <v>2</v>
      </c>
      <c r="Z4" s="2">
        <f t="shared" si="0"/>
        <v>2</v>
      </c>
      <c r="AA4" s="2">
        <f t="shared" si="0"/>
        <v>2</v>
      </c>
      <c r="AB4" s="2">
        <f t="shared" si="0"/>
        <v>2</v>
      </c>
      <c r="AC4" s="2">
        <f t="shared" si="0"/>
        <v>2</v>
      </c>
    </row>
    <row r="5" spans="1:29" ht="15" thickBot="1" x14ac:dyDescent="0.4">
      <c r="A5" s="1">
        <v>4</v>
      </c>
      <c r="B5" s="1" t="s">
        <v>4</v>
      </c>
      <c r="D5" s="14">
        <v>2</v>
      </c>
      <c r="E5" s="15">
        <v>5</v>
      </c>
      <c r="F5" s="16">
        <v>7</v>
      </c>
      <c r="G5" s="16"/>
      <c r="H5" s="17">
        <v>2</v>
      </c>
      <c r="I5" s="15"/>
      <c r="J5" s="14">
        <v>3</v>
      </c>
      <c r="K5" s="15">
        <v>4</v>
      </c>
      <c r="L5" s="16">
        <v>8</v>
      </c>
      <c r="M5" s="16"/>
      <c r="N5" s="17">
        <v>8</v>
      </c>
      <c r="O5" s="15"/>
      <c r="P5" s="14">
        <v>1</v>
      </c>
      <c r="Q5" s="16">
        <v>6</v>
      </c>
      <c r="R5" s="16"/>
      <c r="S5" s="18">
        <v>6</v>
      </c>
      <c r="U5" s="7">
        <v>3</v>
      </c>
      <c r="V5" s="2">
        <f t="shared" si="0"/>
        <v>2</v>
      </c>
      <c r="W5" s="2">
        <f t="shared" si="0"/>
        <v>2</v>
      </c>
      <c r="X5" s="12">
        <f t="shared" si="0"/>
        <v>0</v>
      </c>
      <c r="Y5" s="2">
        <f t="shared" si="0"/>
        <v>2</v>
      </c>
      <c r="Z5" s="2">
        <f t="shared" si="0"/>
        <v>2</v>
      </c>
      <c r="AA5" s="2">
        <f t="shared" si="0"/>
        <v>2</v>
      </c>
      <c r="AB5" s="2">
        <f t="shared" si="0"/>
        <v>2</v>
      </c>
      <c r="AC5" s="2">
        <f t="shared" si="0"/>
        <v>2</v>
      </c>
    </row>
    <row r="6" spans="1:29" x14ac:dyDescent="0.35">
      <c r="A6" s="1">
        <v>5</v>
      </c>
      <c r="B6" s="1" t="s">
        <v>5</v>
      </c>
      <c r="D6" s="3">
        <v>1</v>
      </c>
      <c r="E6" s="4">
        <v>2</v>
      </c>
      <c r="F6" s="5">
        <v>3</v>
      </c>
      <c r="G6" s="5"/>
      <c r="H6" s="6">
        <v>2</v>
      </c>
      <c r="I6" s="4"/>
      <c r="J6" s="3">
        <v>4</v>
      </c>
      <c r="K6" s="4">
        <v>5</v>
      </c>
      <c r="L6" s="5">
        <v>6</v>
      </c>
      <c r="M6" s="5"/>
      <c r="N6" s="6">
        <v>5</v>
      </c>
      <c r="O6" s="4"/>
      <c r="P6" s="3">
        <v>7</v>
      </c>
      <c r="Q6" s="5">
        <v>8</v>
      </c>
      <c r="R6" s="5"/>
      <c r="S6" s="5">
        <v>8</v>
      </c>
      <c r="U6" s="7">
        <v>4</v>
      </c>
      <c r="V6" s="2">
        <f t="shared" si="0"/>
        <v>2</v>
      </c>
      <c r="W6" s="2">
        <f t="shared" si="0"/>
        <v>2</v>
      </c>
      <c r="X6" s="2">
        <f t="shared" si="0"/>
        <v>2</v>
      </c>
      <c r="Y6" s="12">
        <f t="shared" si="0"/>
        <v>0</v>
      </c>
      <c r="Z6" s="2">
        <f t="shared" si="0"/>
        <v>2</v>
      </c>
      <c r="AA6" s="2">
        <f t="shared" si="0"/>
        <v>2</v>
      </c>
      <c r="AB6" s="2">
        <f t="shared" si="0"/>
        <v>2</v>
      </c>
      <c r="AC6" s="2">
        <f t="shared" si="0"/>
        <v>2</v>
      </c>
    </row>
    <row r="7" spans="1:29" x14ac:dyDescent="0.35">
      <c r="A7" s="1">
        <v>6</v>
      </c>
      <c r="B7" s="1" t="s">
        <v>6</v>
      </c>
      <c r="D7" s="8">
        <v>1</v>
      </c>
      <c r="E7" s="9">
        <v>4</v>
      </c>
      <c r="F7" s="10">
        <v>7</v>
      </c>
      <c r="G7" s="10"/>
      <c r="H7" s="11">
        <v>1</v>
      </c>
      <c r="I7" s="9"/>
      <c r="J7" s="8">
        <v>2</v>
      </c>
      <c r="K7" s="9">
        <v>8</v>
      </c>
      <c r="L7" s="10">
        <v>6</v>
      </c>
      <c r="M7" s="10"/>
      <c r="N7" s="19">
        <v>6</v>
      </c>
      <c r="O7" s="9"/>
      <c r="P7" s="8">
        <v>3</v>
      </c>
      <c r="Q7" s="10">
        <v>5</v>
      </c>
      <c r="R7" s="10"/>
      <c r="S7" s="10">
        <v>3</v>
      </c>
      <c r="U7" s="7">
        <v>5</v>
      </c>
      <c r="V7" s="2">
        <f t="shared" si="0"/>
        <v>2</v>
      </c>
      <c r="W7" s="2">
        <f t="shared" si="0"/>
        <v>2</v>
      </c>
      <c r="X7" s="2">
        <f t="shared" si="0"/>
        <v>2</v>
      </c>
      <c r="Y7" s="2">
        <f t="shared" si="0"/>
        <v>2</v>
      </c>
      <c r="Z7" s="12">
        <f t="shared" si="0"/>
        <v>0</v>
      </c>
      <c r="AA7" s="2">
        <f t="shared" si="0"/>
        <v>2</v>
      </c>
      <c r="AB7" s="2">
        <f t="shared" si="0"/>
        <v>2</v>
      </c>
      <c r="AC7" s="2">
        <f t="shared" si="0"/>
        <v>2</v>
      </c>
    </row>
    <row r="8" spans="1:29" x14ac:dyDescent="0.35">
      <c r="A8" s="1">
        <v>7</v>
      </c>
      <c r="B8" s="1" t="s">
        <v>7</v>
      </c>
      <c r="D8" s="8">
        <v>1</v>
      </c>
      <c r="E8" s="9">
        <v>5</v>
      </c>
      <c r="F8" s="10">
        <v>8</v>
      </c>
      <c r="G8" s="10"/>
      <c r="H8" s="20">
        <v>5</v>
      </c>
      <c r="I8" s="9"/>
      <c r="J8" s="8">
        <v>3</v>
      </c>
      <c r="K8" s="9">
        <v>7</v>
      </c>
      <c r="L8" s="10">
        <v>6</v>
      </c>
      <c r="M8" s="10"/>
      <c r="N8" s="11">
        <v>7</v>
      </c>
      <c r="O8" s="9"/>
      <c r="P8" s="8">
        <v>2</v>
      </c>
      <c r="Q8" s="10">
        <v>4</v>
      </c>
      <c r="R8" s="10"/>
      <c r="S8" s="21">
        <v>4</v>
      </c>
      <c r="U8" s="7">
        <v>6</v>
      </c>
      <c r="V8" s="2">
        <f t="shared" si="0"/>
        <v>2</v>
      </c>
      <c r="W8" s="2">
        <f t="shared" si="0"/>
        <v>2</v>
      </c>
      <c r="X8" s="2">
        <f t="shared" si="0"/>
        <v>2</v>
      </c>
      <c r="Y8" s="2">
        <f t="shared" si="0"/>
        <v>2</v>
      </c>
      <c r="Z8" s="2">
        <f t="shared" si="0"/>
        <v>2</v>
      </c>
      <c r="AA8" s="12">
        <f t="shared" si="0"/>
        <v>0</v>
      </c>
      <c r="AB8" s="2">
        <f t="shared" si="0"/>
        <v>2</v>
      </c>
      <c r="AC8" s="2">
        <f t="shared" si="0"/>
        <v>2</v>
      </c>
    </row>
    <row r="9" spans="1:29" ht="15" thickBot="1" x14ac:dyDescent="0.4">
      <c r="A9" s="1">
        <v>8</v>
      </c>
      <c r="B9" s="1" t="s">
        <v>8</v>
      </c>
      <c r="D9" s="14">
        <v>2</v>
      </c>
      <c r="E9" s="15">
        <v>5</v>
      </c>
      <c r="F9" s="16">
        <v>7</v>
      </c>
      <c r="G9" s="16"/>
      <c r="H9" s="17">
        <v>7</v>
      </c>
      <c r="I9" s="15"/>
      <c r="J9" s="14">
        <v>3</v>
      </c>
      <c r="K9" s="15">
        <v>4</v>
      </c>
      <c r="L9" s="16">
        <v>8</v>
      </c>
      <c r="M9" s="16"/>
      <c r="N9" s="17">
        <v>4</v>
      </c>
      <c r="O9" s="15"/>
      <c r="P9" s="14">
        <v>1</v>
      </c>
      <c r="Q9" s="16">
        <v>6</v>
      </c>
      <c r="R9" s="16"/>
      <c r="S9" s="18">
        <v>1</v>
      </c>
      <c r="U9" s="7">
        <v>7</v>
      </c>
      <c r="V9" s="2">
        <f t="shared" si="0"/>
        <v>2</v>
      </c>
      <c r="W9" s="2">
        <f t="shared" si="0"/>
        <v>2</v>
      </c>
      <c r="X9" s="2">
        <f t="shared" si="0"/>
        <v>2</v>
      </c>
      <c r="Y9" s="2">
        <f t="shared" si="0"/>
        <v>2</v>
      </c>
      <c r="Z9" s="2">
        <f t="shared" si="0"/>
        <v>2</v>
      </c>
      <c r="AA9" s="2">
        <f t="shared" si="0"/>
        <v>2</v>
      </c>
      <c r="AB9" s="12">
        <f t="shared" si="0"/>
        <v>0</v>
      </c>
      <c r="AC9" s="2">
        <f t="shared" si="0"/>
        <v>2</v>
      </c>
    </row>
    <row r="10" spans="1:29" ht="15" thickBot="1" x14ac:dyDescent="0.4">
      <c r="U10" s="7">
        <v>8</v>
      </c>
      <c r="V10" s="2">
        <f t="shared" si="0"/>
        <v>2</v>
      </c>
      <c r="W10" s="2">
        <f t="shared" si="0"/>
        <v>2</v>
      </c>
      <c r="X10" s="2">
        <f t="shared" si="0"/>
        <v>2</v>
      </c>
      <c r="Y10" s="2">
        <f t="shared" si="0"/>
        <v>2</v>
      </c>
      <c r="Z10" s="2">
        <f t="shared" si="0"/>
        <v>2</v>
      </c>
      <c r="AA10" s="2">
        <f t="shared" si="0"/>
        <v>2</v>
      </c>
      <c r="AB10" s="2">
        <f t="shared" si="0"/>
        <v>2</v>
      </c>
      <c r="AC10" s="12">
        <f t="shared" si="0"/>
        <v>0</v>
      </c>
    </row>
    <row r="11" spans="1:29" ht="15" thickBot="1" x14ac:dyDescent="0.4">
      <c r="B11" s="22" t="s">
        <v>9</v>
      </c>
      <c r="D11" s="235" t="s">
        <v>10</v>
      </c>
      <c r="E11" s="236"/>
      <c r="F11" s="237"/>
      <c r="G11" s="31"/>
      <c r="H11" s="30" t="s">
        <v>13</v>
      </c>
      <c r="J11" s="235" t="s">
        <v>11</v>
      </c>
      <c r="K11" s="236"/>
      <c r="L11" s="237"/>
      <c r="M11" s="31"/>
      <c r="N11" s="30" t="s">
        <v>13</v>
      </c>
      <c r="P11" s="235" t="s">
        <v>12</v>
      </c>
      <c r="Q11" s="237"/>
      <c r="R11" s="31"/>
      <c r="S11" s="30" t="s">
        <v>13</v>
      </c>
    </row>
    <row r="12" spans="1:29" ht="20" customHeight="1" x14ac:dyDescent="0.35">
      <c r="B12" s="23">
        <v>43037</v>
      </c>
      <c r="D12" s="3" t="str">
        <f t="shared" ref="D12:H12" si="1">INDEX($A$2:$B$9,MATCH(D2,$A$2:$A$9,0),2)</f>
        <v>Giffnock 1</v>
      </c>
      <c r="E12" s="4" t="str">
        <f t="shared" si="1"/>
        <v>Western</v>
      </c>
      <c r="F12" s="5" t="str">
        <f t="shared" si="1"/>
        <v>Scotstoun 1</v>
      </c>
      <c r="G12" s="5" t="s">
        <v>14</v>
      </c>
      <c r="H12" s="24" t="str">
        <f t="shared" si="1"/>
        <v>Scotstoun 1</v>
      </c>
      <c r="I12" s="11"/>
      <c r="J12" s="3" t="str">
        <f t="shared" ref="J12:N12" si="2">INDEX($A$2:$B$9,MATCH(J2,$A$2:$A$9,0),2)</f>
        <v>Craighelen</v>
      </c>
      <c r="K12" s="4" t="str">
        <f t="shared" si="2"/>
        <v>Giffnock 2</v>
      </c>
      <c r="L12" s="5" t="str">
        <f t="shared" si="2"/>
        <v>Newlands</v>
      </c>
      <c r="M12" s="5" t="s">
        <v>14</v>
      </c>
      <c r="N12" s="24" t="str">
        <f t="shared" si="2"/>
        <v>Newlands</v>
      </c>
      <c r="O12" s="11"/>
      <c r="P12" s="3" t="str">
        <f t="shared" ref="P12:S12" si="3">INDEX($A$2:$B$9,MATCH(P2,$A$2:$A$9,0),2)</f>
        <v>Scotstoun 2</v>
      </c>
      <c r="Q12" s="5" t="str">
        <f t="shared" si="3"/>
        <v>Townend</v>
      </c>
      <c r="R12" s="5" t="s">
        <v>14</v>
      </c>
      <c r="S12" s="25" t="str">
        <f t="shared" si="3"/>
        <v>Scotstoun 2</v>
      </c>
    </row>
    <row r="13" spans="1:29" ht="20" customHeight="1" x14ac:dyDescent="0.35">
      <c r="B13" s="23">
        <v>43051</v>
      </c>
      <c r="D13" s="8" t="str">
        <f t="shared" ref="D13:F19" si="4">INDEX($A$2:$B$9,MATCH(D3,$A$2:$A$9,0),2)</f>
        <v>Giffnock 1</v>
      </c>
      <c r="E13" s="9" t="str">
        <f t="shared" si="4"/>
        <v>Craighelen</v>
      </c>
      <c r="F13" s="10" t="str">
        <f t="shared" si="4"/>
        <v>Scotstoun 2</v>
      </c>
      <c r="G13" s="10" t="s">
        <v>14</v>
      </c>
      <c r="H13" s="26" t="str">
        <f t="shared" ref="H13:H19" si="5">INDEX($A$2:$B$9,MATCH(H3,$A$2:$A$9,0),2)</f>
        <v>Craighelen</v>
      </c>
      <c r="I13" s="9"/>
      <c r="J13" s="8" t="str">
        <f t="shared" ref="J13:L19" si="6">INDEX($A$2:$B$9,MATCH(J3,$A$2:$A$9,0),2)</f>
        <v>Western</v>
      </c>
      <c r="K13" s="9" t="str">
        <f t="shared" si="6"/>
        <v>Townend</v>
      </c>
      <c r="L13" s="10" t="str">
        <f t="shared" si="6"/>
        <v>Newlands</v>
      </c>
      <c r="M13" s="10" t="s">
        <v>14</v>
      </c>
      <c r="N13" s="26" t="str">
        <f t="shared" ref="N13:N19" si="7">INDEX($A$2:$B$9,MATCH(N3,$A$2:$A$9,0),2)</f>
        <v>Townend</v>
      </c>
      <c r="O13" s="9"/>
      <c r="P13" s="8" t="str">
        <f t="shared" ref="P13:Q19" si="8">INDEX($A$2:$B$9,MATCH(P3,$A$2:$A$9,0),2)</f>
        <v>Scotstoun 1</v>
      </c>
      <c r="Q13" s="10" t="str">
        <f t="shared" si="8"/>
        <v>Giffnock 2</v>
      </c>
      <c r="R13" s="10" t="s">
        <v>14</v>
      </c>
      <c r="S13" s="27" t="str">
        <f t="shared" ref="S13:S19" si="9">INDEX($A$2:$B$9,MATCH(S3,$A$2:$A$9,0),2)</f>
        <v>Giffnock 2</v>
      </c>
    </row>
    <row r="14" spans="1:29" ht="20" customHeight="1" x14ac:dyDescent="0.35">
      <c r="B14" s="23">
        <v>43065</v>
      </c>
      <c r="D14" s="8" t="str">
        <f t="shared" si="4"/>
        <v>Giffnock 1</v>
      </c>
      <c r="E14" s="9" t="str">
        <f t="shared" si="4"/>
        <v>Giffnock 2</v>
      </c>
      <c r="F14" s="10" t="str">
        <f t="shared" si="4"/>
        <v>Townend</v>
      </c>
      <c r="G14" s="10" t="s">
        <v>14</v>
      </c>
      <c r="H14" s="26" t="str">
        <f t="shared" si="5"/>
        <v>Giffnock 1</v>
      </c>
      <c r="I14" s="9"/>
      <c r="J14" s="8" t="str">
        <f t="shared" si="6"/>
        <v>Scotstoun 1</v>
      </c>
      <c r="K14" s="9" t="str">
        <f t="shared" si="6"/>
        <v>Scotstoun 2</v>
      </c>
      <c r="L14" s="10" t="str">
        <f t="shared" si="6"/>
        <v>Newlands</v>
      </c>
      <c r="M14" s="10" t="s">
        <v>14</v>
      </c>
      <c r="N14" s="26" t="str">
        <f t="shared" si="7"/>
        <v>Scotstoun 1</v>
      </c>
      <c r="O14" s="9"/>
      <c r="P14" s="8" t="str">
        <f t="shared" si="8"/>
        <v>Western</v>
      </c>
      <c r="Q14" s="10" t="str">
        <f t="shared" si="8"/>
        <v>Craighelen</v>
      </c>
      <c r="R14" s="10" t="s">
        <v>14</v>
      </c>
      <c r="S14" s="27" t="str">
        <f t="shared" si="9"/>
        <v>Western</v>
      </c>
    </row>
    <row r="15" spans="1:29" ht="20" customHeight="1" thickBot="1" x14ac:dyDescent="0.4">
      <c r="B15" s="23">
        <v>43086</v>
      </c>
      <c r="D15" s="14" t="str">
        <f t="shared" si="4"/>
        <v>Western</v>
      </c>
      <c r="E15" s="15" t="str">
        <f t="shared" si="4"/>
        <v>Giffnock 2</v>
      </c>
      <c r="F15" s="16" t="str">
        <f t="shared" si="4"/>
        <v>Scotstoun 2</v>
      </c>
      <c r="G15" s="16" t="s">
        <v>14</v>
      </c>
      <c r="H15" s="28" t="str">
        <f t="shared" si="5"/>
        <v>Western</v>
      </c>
      <c r="I15" s="9"/>
      <c r="J15" s="14" t="str">
        <f t="shared" si="6"/>
        <v>Scotstoun 1</v>
      </c>
      <c r="K15" s="15" t="str">
        <f t="shared" si="6"/>
        <v>Craighelen</v>
      </c>
      <c r="L15" s="16" t="str">
        <f t="shared" si="6"/>
        <v>Townend</v>
      </c>
      <c r="M15" s="16" t="s">
        <v>14</v>
      </c>
      <c r="N15" s="28" t="str">
        <f t="shared" si="7"/>
        <v>Townend</v>
      </c>
      <c r="O15" s="9"/>
      <c r="P15" s="14" t="str">
        <f t="shared" si="8"/>
        <v>Giffnock 1</v>
      </c>
      <c r="Q15" s="16" t="str">
        <f t="shared" si="8"/>
        <v>Newlands</v>
      </c>
      <c r="R15" s="16" t="s">
        <v>14</v>
      </c>
      <c r="S15" s="29" t="str">
        <f t="shared" si="9"/>
        <v>Newlands</v>
      </c>
    </row>
    <row r="16" spans="1:29" ht="20" customHeight="1" x14ac:dyDescent="0.35">
      <c r="B16" s="23">
        <v>42749</v>
      </c>
      <c r="D16" s="3" t="str">
        <f t="shared" si="4"/>
        <v>Giffnock 1</v>
      </c>
      <c r="E16" s="4" t="str">
        <f t="shared" si="4"/>
        <v>Western</v>
      </c>
      <c r="F16" s="5" t="str">
        <f t="shared" si="4"/>
        <v>Scotstoun 1</v>
      </c>
      <c r="G16" s="5" t="s">
        <v>14</v>
      </c>
      <c r="H16" s="24" t="str">
        <f t="shared" si="5"/>
        <v>Western</v>
      </c>
      <c r="I16" s="11"/>
      <c r="J16" s="3" t="str">
        <f t="shared" si="6"/>
        <v>Craighelen</v>
      </c>
      <c r="K16" s="4" t="str">
        <f t="shared" si="6"/>
        <v>Giffnock 2</v>
      </c>
      <c r="L16" s="5" t="str">
        <f t="shared" si="6"/>
        <v>Newlands</v>
      </c>
      <c r="M16" s="5" t="s">
        <v>14</v>
      </c>
      <c r="N16" s="24" t="str">
        <f t="shared" si="7"/>
        <v>Giffnock 2</v>
      </c>
      <c r="O16" s="11"/>
      <c r="P16" s="3" t="str">
        <f t="shared" si="8"/>
        <v>Scotstoun 2</v>
      </c>
      <c r="Q16" s="5" t="str">
        <f t="shared" si="8"/>
        <v>Townend</v>
      </c>
      <c r="R16" s="5" t="s">
        <v>14</v>
      </c>
      <c r="S16" s="25" t="str">
        <f t="shared" si="9"/>
        <v>Townend</v>
      </c>
    </row>
    <row r="17" spans="2:19" ht="20" customHeight="1" x14ac:dyDescent="0.35">
      <c r="B17" s="23">
        <v>42763</v>
      </c>
      <c r="D17" s="8" t="str">
        <f t="shared" si="4"/>
        <v>Giffnock 1</v>
      </c>
      <c r="E17" s="9" t="str">
        <f t="shared" si="4"/>
        <v>Craighelen</v>
      </c>
      <c r="F17" s="10" t="str">
        <f t="shared" si="4"/>
        <v>Scotstoun 2</v>
      </c>
      <c r="G17" s="10" t="s">
        <v>14</v>
      </c>
      <c r="H17" s="26" t="str">
        <f t="shared" si="5"/>
        <v>Giffnock 1</v>
      </c>
      <c r="I17" s="9"/>
      <c r="J17" s="8" t="str">
        <f t="shared" si="6"/>
        <v>Western</v>
      </c>
      <c r="K17" s="9" t="str">
        <f t="shared" si="6"/>
        <v>Townend</v>
      </c>
      <c r="L17" s="10" t="str">
        <f t="shared" si="6"/>
        <v>Newlands</v>
      </c>
      <c r="M17" s="10" t="s">
        <v>14</v>
      </c>
      <c r="N17" s="26" t="str">
        <f t="shared" si="7"/>
        <v>Newlands</v>
      </c>
      <c r="O17" s="9"/>
      <c r="P17" s="8" t="str">
        <f t="shared" si="8"/>
        <v>Scotstoun 1</v>
      </c>
      <c r="Q17" s="10" t="str">
        <f t="shared" si="8"/>
        <v>Giffnock 2</v>
      </c>
      <c r="R17" s="10" t="s">
        <v>14</v>
      </c>
      <c r="S17" s="27" t="str">
        <f t="shared" si="9"/>
        <v>Scotstoun 1</v>
      </c>
    </row>
    <row r="18" spans="2:19" ht="20" customHeight="1" x14ac:dyDescent="0.35">
      <c r="B18" s="23">
        <v>42784</v>
      </c>
      <c r="D18" s="8" t="str">
        <f t="shared" si="4"/>
        <v>Giffnock 1</v>
      </c>
      <c r="E18" s="9" t="str">
        <f t="shared" si="4"/>
        <v>Giffnock 2</v>
      </c>
      <c r="F18" s="10" t="str">
        <f t="shared" si="4"/>
        <v>Townend</v>
      </c>
      <c r="G18" s="10" t="s">
        <v>14</v>
      </c>
      <c r="H18" s="26" t="str">
        <f t="shared" si="5"/>
        <v>Giffnock 2</v>
      </c>
      <c r="I18" s="9"/>
      <c r="J18" s="8" t="str">
        <f t="shared" si="6"/>
        <v>Scotstoun 1</v>
      </c>
      <c r="K18" s="9" t="str">
        <f t="shared" si="6"/>
        <v>Scotstoun 2</v>
      </c>
      <c r="L18" s="10" t="str">
        <f t="shared" si="6"/>
        <v>Newlands</v>
      </c>
      <c r="M18" s="10" t="s">
        <v>14</v>
      </c>
      <c r="N18" s="26" t="str">
        <f t="shared" si="7"/>
        <v>Scotstoun 2</v>
      </c>
      <c r="O18" s="9"/>
      <c r="P18" s="8" t="str">
        <f t="shared" si="8"/>
        <v>Western</v>
      </c>
      <c r="Q18" s="10" t="str">
        <f t="shared" si="8"/>
        <v>Craighelen</v>
      </c>
      <c r="R18" s="10" t="s">
        <v>14</v>
      </c>
      <c r="S18" s="27" t="str">
        <f t="shared" si="9"/>
        <v>Craighelen</v>
      </c>
    </row>
    <row r="19" spans="2:19" ht="20" customHeight="1" thickBot="1" x14ac:dyDescent="0.4">
      <c r="B19" s="23">
        <v>42798</v>
      </c>
      <c r="D19" s="14" t="str">
        <f t="shared" si="4"/>
        <v>Western</v>
      </c>
      <c r="E19" s="15" t="str">
        <f t="shared" si="4"/>
        <v>Giffnock 2</v>
      </c>
      <c r="F19" s="16" t="str">
        <f t="shared" si="4"/>
        <v>Scotstoun 2</v>
      </c>
      <c r="G19" s="16" t="s">
        <v>14</v>
      </c>
      <c r="H19" s="28" t="str">
        <f t="shared" si="5"/>
        <v>Scotstoun 2</v>
      </c>
      <c r="I19" s="9"/>
      <c r="J19" s="14" t="str">
        <f t="shared" si="6"/>
        <v>Scotstoun 1</v>
      </c>
      <c r="K19" s="15" t="str">
        <f t="shared" si="6"/>
        <v>Craighelen</v>
      </c>
      <c r="L19" s="16" t="str">
        <f t="shared" si="6"/>
        <v>Townend</v>
      </c>
      <c r="M19" s="16" t="s">
        <v>14</v>
      </c>
      <c r="N19" s="28" t="str">
        <f t="shared" si="7"/>
        <v>Craighelen</v>
      </c>
      <c r="O19" s="9"/>
      <c r="P19" s="14" t="str">
        <f t="shared" si="8"/>
        <v>Giffnock 1</v>
      </c>
      <c r="Q19" s="16" t="str">
        <f t="shared" si="8"/>
        <v>Newlands</v>
      </c>
      <c r="R19" s="16" t="s">
        <v>14</v>
      </c>
      <c r="S19" s="29" t="str">
        <f t="shared" si="9"/>
        <v>Giffnock 1</v>
      </c>
    </row>
    <row r="20" spans="2:19" x14ac:dyDescent="0.35">
      <c r="I20" s="9"/>
      <c r="O20" s="9"/>
    </row>
  </sheetData>
  <mergeCells count="3">
    <mergeCell ref="D11:F11"/>
    <mergeCell ref="J11:L11"/>
    <mergeCell ref="P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5527-B142-4DA0-AC54-5915F640B38C}">
  <sheetPr codeName="Sheet6"/>
  <dimension ref="A2:N11"/>
  <sheetViews>
    <sheetView workbookViewId="0">
      <selection activeCell="E21" sqref="E21"/>
    </sheetView>
  </sheetViews>
  <sheetFormatPr defaultRowHeight="14.5" x14ac:dyDescent="0.35"/>
  <cols>
    <col min="1" max="1" width="8.7265625" style="200"/>
    <col min="2" max="2" width="10.453125" style="200" bestFit="1" customWidth="1"/>
    <col min="3" max="5" width="8.7265625" style="200"/>
    <col min="6" max="14" width="8.7265625" style="201"/>
    <col min="15" max="16384" width="8.7265625" style="200"/>
  </cols>
  <sheetData>
    <row r="2" spans="1:12" x14ac:dyDescent="0.35">
      <c r="A2" s="200">
        <v>1</v>
      </c>
      <c r="B2" s="200" t="s">
        <v>3</v>
      </c>
      <c r="C2" s="200">
        <f t="shared" ref="C2:C8" si="0">COUNTIF($F$3:$L$11,A2)</f>
        <v>7</v>
      </c>
      <c r="E2" s="202" t="s">
        <v>124</v>
      </c>
      <c r="F2" s="202">
        <v>1</v>
      </c>
      <c r="G2" s="202">
        <v>2</v>
      </c>
      <c r="H2" s="202">
        <v>3</v>
      </c>
      <c r="I2" s="202">
        <v>4</v>
      </c>
      <c r="J2" s="202">
        <v>5</v>
      </c>
      <c r="K2" s="202">
        <v>6</v>
      </c>
      <c r="L2" s="202">
        <v>7</v>
      </c>
    </row>
    <row r="3" spans="1:12" x14ac:dyDescent="0.35">
      <c r="A3" s="200">
        <v>2</v>
      </c>
      <c r="B3" s="200" t="s">
        <v>7</v>
      </c>
      <c r="C3" s="200">
        <f t="shared" si="0"/>
        <v>7</v>
      </c>
      <c r="F3" s="201">
        <v>1</v>
      </c>
      <c r="G3" s="201">
        <v>1</v>
      </c>
      <c r="H3" s="201">
        <v>1</v>
      </c>
      <c r="I3" s="201">
        <v>1</v>
      </c>
      <c r="J3" s="201">
        <v>1</v>
      </c>
      <c r="K3" s="201">
        <v>1</v>
      </c>
      <c r="L3" s="201">
        <v>2</v>
      </c>
    </row>
    <row r="4" spans="1:12" x14ac:dyDescent="0.35">
      <c r="A4" s="200">
        <v>3</v>
      </c>
      <c r="B4" s="200" t="s">
        <v>1</v>
      </c>
      <c r="C4" s="200">
        <f t="shared" si="0"/>
        <v>7</v>
      </c>
      <c r="F4" s="201">
        <v>3</v>
      </c>
      <c r="G4" s="201">
        <v>4</v>
      </c>
      <c r="H4" s="201">
        <v>5</v>
      </c>
      <c r="I4" s="201">
        <v>6</v>
      </c>
      <c r="J4" s="201">
        <v>7</v>
      </c>
      <c r="K4" s="201">
        <v>2</v>
      </c>
      <c r="L4" s="201">
        <v>3</v>
      </c>
    </row>
    <row r="5" spans="1:12" x14ac:dyDescent="0.35">
      <c r="A5" s="200">
        <v>4</v>
      </c>
      <c r="B5" s="200" t="s">
        <v>5</v>
      </c>
      <c r="C5" s="200">
        <f t="shared" si="0"/>
        <v>7</v>
      </c>
      <c r="F5" s="201">
        <v>5</v>
      </c>
      <c r="G5" s="201">
        <v>6</v>
      </c>
      <c r="H5" s="201">
        <v>7</v>
      </c>
      <c r="I5" s="201">
        <v>2</v>
      </c>
      <c r="J5" s="201">
        <v>3</v>
      </c>
      <c r="K5" s="201">
        <v>4</v>
      </c>
      <c r="L5" s="201">
        <v>4</v>
      </c>
    </row>
    <row r="6" spans="1:12" x14ac:dyDescent="0.35">
      <c r="A6" s="200">
        <v>5</v>
      </c>
      <c r="B6" s="200" t="s">
        <v>6</v>
      </c>
      <c r="C6" s="200">
        <f t="shared" si="0"/>
        <v>7</v>
      </c>
    </row>
    <row r="7" spans="1:12" x14ac:dyDescent="0.35">
      <c r="A7" s="200">
        <v>6</v>
      </c>
      <c r="B7" s="200" t="s">
        <v>8</v>
      </c>
      <c r="C7" s="200">
        <f t="shared" si="0"/>
        <v>7</v>
      </c>
      <c r="F7" s="201">
        <v>7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5</v>
      </c>
    </row>
    <row r="8" spans="1:12" x14ac:dyDescent="0.35">
      <c r="A8" s="200">
        <v>7</v>
      </c>
      <c r="B8" s="200" t="s">
        <v>2</v>
      </c>
      <c r="C8" s="200">
        <f t="shared" si="0"/>
        <v>7</v>
      </c>
      <c r="F8" s="201">
        <v>2</v>
      </c>
      <c r="G8" s="201">
        <v>3</v>
      </c>
      <c r="H8" s="201">
        <v>4</v>
      </c>
      <c r="I8" s="201">
        <v>5</v>
      </c>
      <c r="J8" s="201">
        <v>6</v>
      </c>
      <c r="K8" s="201">
        <v>7</v>
      </c>
      <c r="L8" s="201">
        <v>6</v>
      </c>
    </row>
    <row r="9" spans="1:12" x14ac:dyDescent="0.35">
      <c r="F9" s="201">
        <v>4</v>
      </c>
      <c r="G9" s="201">
        <v>5</v>
      </c>
      <c r="H9" s="201">
        <v>6</v>
      </c>
      <c r="I9" s="201">
        <v>7</v>
      </c>
      <c r="J9" s="201">
        <v>2</v>
      </c>
      <c r="K9" s="201">
        <v>3</v>
      </c>
      <c r="L9" s="201">
        <v>7</v>
      </c>
    </row>
    <row r="11" spans="1:12" x14ac:dyDescent="0.35">
      <c r="F11" s="201">
        <v>6</v>
      </c>
      <c r="G11" s="201">
        <v>7</v>
      </c>
      <c r="H11" s="201">
        <v>2</v>
      </c>
      <c r="I11" s="201">
        <v>3</v>
      </c>
      <c r="J11" s="201">
        <v>4</v>
      </c>
      <c r="K11" s="201">
        <v>5</v>
      </c>
      <c r="L11" s="20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4112-AF33-4163-8043-080E7123A2BA}">
  <sheetPr codeName="Sheet2"/>
  <dimension ref="A1:AC27"/>
  <sheetViews>
    <sheetView zoomScale="92" zoomScaleNormal="92" workbookViewId="0">
      <selection activeCell="I14" sqref="I14"/>
    </sheetView>
  </sheetViews>
  <sheetFormatPr defaultRowHeight="14.5" x14ac:dyDescent="0.35"/>
  <cols>
    <col min="1" max="1" width="3.6328125" style="1" customWidth="1"/>
    <col min="2" max="3" width="18.1796875" style="1" customWidth="1"/>
    <col min="4" max="4" width="3.6328125" style="1" customWidth="1"/>
    <col min="5" max="7" width="17.6328125" style="2" customWidth="1"/>
    <col min="8" max="8" width="4.6328125" style="2" customWidth="1"/>
    <col min="9" max="9" width="17.1796875" style="2" bestFit="1" customWidth="1"/>
    <col min="10" max="10" width="3.6328125" style="2" customWidth="1"/>
    <col min="11" max="13" width="17.6328125" style="2" customWidth="1"/>
    <col min="14" max="14" width="4.6328125" style="2" customWidth="1"/>
    <col min="15" max="15" width="17.1796875" style="2" bestFit="1" customWidth="1"/>
    <col min="16" max="16" width="3.6328125" style="2" customWidth="1"/>
    <col min="17" max="17" width="17.6328125" style="2" customWidth="1"/>
    <col min="18" max="18" width="10.6328125" style="2" hidden="1" customWidth="1"/>
    <col min="19" max="19" width="4.6328125" style="2" hidden="1" customWidth="1"/>
    <col min="20" max="20" width="10.6328125" style="2" hidden="1" customWidth="1"/>
    <col min="21" max="16384" width="8.7265625" style="1"/>
  </cols>
  <sheetData>
    <row r="1" spans="1:29" ht="15" thickBot="1" x14ac:dyDescent="0.4">
      <c r="I1" s="2" t="s">
        <v>0</v>
      </c>
      <c r="O1" s="2" t="s">
        <v>0</v>
      </c>
      <c r="Q1" s="73" t="str">
        <f>IF(COUNTBLANK(B2:B8)=1,"Resting","Team 1")</f>
        <v>Resting</v>
      </c>
      <c r="R1" s="73" t="s">
        <v>44</v>
      </c>
    </row>
    <row r="2" spans="1:29" ht="15" thickBot="1" x14ac:dyDescent="0.4">
      <c r="A2" s="1">
        <v>1</v>
      </c>
      <c r="B2" s="1" t="s">
        <v>1</v>
      </c>
      <c r="C2" s="1" t="s">
        <v>1</v>
      </c>
      <c r="E2" s="3">
        <v>3</v>
      </c>
      <c r="F2" s="4">
        <v>1</v>
      </c>
      <c r="G2" s="5">
        <v>5</v>
      </c>
      <c r="H2" s="5"/>
      <c r="I2" s="79">
        <v>5</v>
      </c>
      <c r="J2" s="4"/>
      <c r="K2" s="3">
        <v>4</v>
      </c>
      <c r="L2" s="4">
        <v>2</v>
      </c>
      <c r="M2" s="5">
        <v>7</v>
      </c>
      <c r="N2" s="5">
        <f>SUM(K2:M2,E2:G2,Q2)</f>
        <v>28</v>
      </c>
      <c r="O2" s="79">
        <v>2</v>
      </c>
      <c r="P2" s="4"/>
      <c r="Q2" s="6">
        <f t="shared" ref="Q2:Q6" si="0">28-SUM(K2:M2)-SUM(E2:G2)</f>
        <v>6</v>
      </c>
      <c r="R2" s="5"/>
      <c r="S2" s="5"/>
      <c r="T2" s="5"/>
    </row>
    <row r="3" spans="1:29" ht="15" thickBot="1" x14ac:dyDescent="0.4">
      <c r="A3" s="1">
        <v>2</v>
      </c>
      <c r="B3" s="72" t="s">
        <v>7</v>
      </c>
      <c r="C3" s="72" t="s">
        <v>7</v>
      </c>
      <c r="E3" s="8">
        <v>3</v>
      </c>
      <c r="F3" s="9">
        <v>4</v>
      </c>
      <c r="G3" s="10">
        <v>6</v>
      </c>
      <c r="H3" s="10"/>
      <c r="I3" s="80">
        <v>3</v>
      </c>
      <c r="J3" s="9"/>
      <c r="K3" s="8">
        <v>1</v>
      </c>
      <c r="L3" s="9">
        <v>2</v>
      </c>
      <c r="M3" s="10">
        <v>7</v>
      </c>
      <c r="N3" s="5">
        <f t="shared" ref="N3:N8" si="1">SUM(K3:M3,E3:G3,Q3)</f>
        <v>28</v>
      </c>
      <c r="O3" s="82">
        <v>1</v>
      </c>
      <c r="P3" s="9"/>
      <c r="Q3" s="11">
        <f t="shared" si="0"/>
        <v>5</v>
      </c>
      <c r="R3" s="10"/>
      <c r="S3" s="10"/>
      <c r="T3" s="10"/>
      <c r="U3" s="2"/>
    </row>
    <row r="4" spans="1:29" ht="15" thickBot="1" x14ac:dyDescent="0.4">
      <c r="A4" s="1">
        <v>4</v>
      </c>
      <c r="B4" s="72" t="s">
        <v>42</v>
      </c>
      <c r="C4" s="72" t="s">
        <v>2</v>
      </c>
      <c r="E4" s="14">
        <v>2</v>
      </c>
      <c r="F4" s="15">
        <v>3</v>
      </c>
      <c r="G4" s="16">
        <v>4</v>
      </c>
      <c r="H4" s="10"/>
      <c r="I4" s="81">
        <v>4</v>
      </c>
      <c r="J4" s="9"/>
      <c r="K4" s="14">
        <v>5</v>
      </c>
      <c r="L4" s="15">
        <v>6</v>
      </c>
      <c r="M4" s="16">
        <v>7</v>
      </c>
      <c r="N4" s="5">
        <f t="shared" si="1"/>
        <v>28</v>
      </c>
      <c r="O4" s="81">
        <v>6</v>
      </c>
      <c r="P4" s="9"/>
      <c r="Q4" s="85">
        <f t="shared" si="0"/>
        <v>1</v>
      </c>
      <c r="R4" s="16"/>
      <c r="S4" s="16"/>
      <c r="T4" s="18"/>
    </row>
    <row r="5" spans="1:29" ht="15" thickBot="1" x14ac:dyDescent="0.4">
      <c r="A5" s="1">
        <v>3</v>
      </c>
      <c r="B5" s="72" t="s">
        <v>3</v>
      </c>
      <c r="C5" s="72" t="s">
        <v>3</v>
      </c>
      <c r="E5" s="74">
        <v>6</v>
      </c>
      <c r="F5" s="75">
        <v>1</v>
      </c>
      <c r="G5" s="76">
        <v>4</v>
      </c>
      <c r="H5" s="11"/>
      <c r="I5" s="78">
        <v>1</v>
      </c>
      <c r="J5" s="11"/>
      <c r="K5" s="74">
        <v>2</v>
      </c>
      <c r="L5" s="75">
        <v>3</v>
      </c>
      <c r="M5" s="76">
        <v>5</v>
      </c>
      <c r="N5" s="76">
        <f>SUM(K5:M5,E5:G5,Q5)</f>
        <v>28</v>
      </c>
      <c r="O5" s="78">
        <v>3</v>
      </c>
      <c r="P5" s="11"/>
      <c r="Q5" s="78">
        <f t="shared" si="0"/>
        <v>7</v>
      </c>
      <c r="R5" s="10"/>
      <c r="S5" s="10"/>
      <c r="T5" s="10"/>
    </row>
    <row r="6" spans="1:29" ht="15" thickBot="1" x14ac:dyDescent="0.4">
      <c r="A6" s="1">
        <v>6</v>
      </c>
      <c r="B6" s="72" t="s">
        <v>5</v>
      </c>
      <c r="C6" s="72" t="s">
        <v>5</v>
      </c>
      <c r="E6" s="8">
        <v>1</v>
      </c>
      <c r="F6" s="9">
        <v>5</v>
      </c>
      <c r="G6" s="5">
        <v>4</v>
      </c>
      <c r="H6" s="11"/>
      <c r="I6" s="84">
        <v>7</v>
      </c>
      <c r="J6" s="9"/>
      <c r="K6" s="3">
        <v>6</v>
      </c>
      <c r="L6" s="9">
        <v>3</v>
      </c>
      <c r="M6" s="10">
        <v>7</v>
      </c>
      <c r="N6" s="10">
        <f t="shared" si="1"/>
        <v>28</v>
      </c>
      <c r="O6" s="83">
        <v>6</v>
      </c>
      <c r="P6" s="9"/>
      <c r="Q6" s="11">
        <f t="shared" si="0"/>
        <v>2</v>
      </c>
      <c r="R6" s="10"/>
      <c r="S6" s="10"/>
      <c r="T6" s="10"/>
    </row>
    <row r="7" spans="1:29" ht="15" thickBot="1" x14ac:dyDescent="0.4">
      <c r="A7" s="1">
        <v>5</v>
      </c>
      <c r="B7" s="72" t="s">
        <v>6</v>
      </c>
      <c r="C7" s="72" t="s">
        <v>6</v>
      </c>
      <c r="E7" s="8">
        <v>5</v>
      </c>
      <c r="F7" s="9">
        <v>6</v>
      </c>
      <c r="G7" s="10">
        <v>2</v>
      </c>
      <c r="H7" s="10"/>
      <c r="I7" s="84">
        <v>2</v>
      </c>
      <c r="J7" s="11"/>
      <c r="K7" s="8">
        <v>3</v>
      </c>
      <c r="L7" s="9">
        <v>1</v>
      </c>
      <c r="M7" s="10">
        <v>7</v>
      </c>
      <c r="N7" s="5">
        <f>SUM(K7:M7,E7:G7,Q7)</f>
        <v>28</v>
      </c>
      <c r="O7" s="84">
        <v>3</v>
      </c>
      <c r="P7" s="11"/>
      <c r="Q7" s="11">
        <f>28-SUM(K7:M7)-SUM(E7:G7)</f>
        <v>4</v>
      </c>
      <c r="R7" s="5"/>
      <c r="S7" s="5"/>
      <c r="T7" s="5"/>
    </row>
    <row r="8" spans="1:29" ht="15" thickBot="1" x14ac:dyDescent="0.4">
      <c r="A8" s="1">
        <v>7</v>
      </c>
      <c r="B8" s="72"/>
      <c r="C8" s="72" t="s">
        <v>8</v>
      </c>
      <c r="E8" s="14">
        <v>2</v>
      </c>
      <c r="F8" s="15">
        <v>6</v>
      </c>
      <c r="G8" s="16">
        <v>1</v>
      </c>
      <c r="H8" s="10"/>
      <c r="I8" s="86">
        <v>1</v>
      </c>
      <c r="J8" s="9"/>
      <c r="K8" s="14">
        <v>4</v>
      </c>
      <c r="L8" s="15">
        <v>5</v>
      </c>
      <c r="M8" s="16">
        <v>7</v>
      </c>
      <c r="N8" s="76">
        <f t="shared" si="1"/>
        <v>28</v>
      </c>
      <c r="O8" s="87">
        <v>5</v>
      </c>
      <c r="P8" s="9"/>
      <c r="Q8" s="85">
        <f t="shared" ref="Q8" si="2">28-SUM(K8:M8)-SUM(E8:G8)</f>
        <v>3</v>
      </c>
      <c r="R8" s="10"/>
      <c r="S8" s="10"/>
      <c r="T8" s="21"/>
    </row>
    <row r="9" spans="1:29" ht="15" thickBot="1" x14ac:dyDescent="0.4">
      <c r="B9" s="72"/>
      <c r="C9" s="72"/>
      <c r="E9" s="8"/>
      <c r="F9" s="9"/>
      <c r="G9" s="10"/>
    </row>
    <row r="10" spans="1:29" ht="15" thickBot="1" x14ac:dyDescent="0.4">
      <c r="C10" s="22" t="s">
        <v>9</v>
      </c>
      <c r="E10" s="235" t="s">
        <v>10</v>
      </c>
      <c r="F10" s="236"/>
      <c r="G10" s="237"/>
      <c r="H10" s="71"/>
      <c r="I10" s="30" t="s">
        <v>13</v>
      </c>
      <c r="K10" s="235" t="s">
        <v>11</v>
      </c>
      <c r="L10" s="236"/>
      <c r="M10" s="237"/>
      <c r="N10" s="71"/>
      <c r="O10" s="30" t="s">
        <v>13</v>
      </c>
      <c r="Q10" s="238" t="s">
        <v>43</v>
      </c>
      <c r="R10" s="239"/>
      <c r="S10" s="71"/>
      <c r="T10" s="30" t="s">
        <v>13</v>
      </c>
      <c r="V10" s="7"/>
      <c r="W10" s="7">
        <v>1</v>
      </c>
      <c r="X10" s="7">
        <v>2</v>
      </c>
      <c r="Y10" s="7">
        <v>3</v>
      </c>
      <c r="Z10" s="7">
        <v>4</v>
      </c>
      <c r="AA10" s="7">
        <v>5</v>
      </c>
      <c r="AB10" s="7">
        <v>6</v>
      </c>
      <c r="AC10" s="7">
        <v>7</v>
      </c>
    </row>
    <row r="11" spans="1:29" ht="20" customHeight="1" x14ac:dyDescent="0.35">
      <c r="A11" s="1">
        <v>1</v>
      </c>
      <c r="B11" s="72" t="s">
        <v>98</v>
      </c>
      <c r="C11" s="23">
        <v>43037</v>
      </c>
      <c r="E11" s="3" t="str">
        <f>IF(INDEX($A$2:$B$8,MATCH(E2,$A$2:$A$8,0),2)=0,"",INDEX($A$2:$B$8,MATCH(E2,$A$2:$A$8,0),2))</f>
        <v>Scotstoun 1</v>
      </c>
      <c r="F11" s="4" t="str">
        <f>IF(INDEX($A$2:$B$8,MATCH(F2,$A$2:$A$8,0),2)=0,"",INDEX($A$2:$B$8,MATCH(F2,$A$2:$A$8,0),2))</f>
        <v>Giffnock 1</v>
      </c>
      <c r="G11" s="5" t="str">
        <f>IF(INDEX($A$2:$B$8,MATCH(G2,$A$2:$A$8,0),2)=0,"",INDEX($A$2:$B$8,MATCH(G2,$A$2:$A$8,0),2))</f>
        <v>Newlands</v>
      </c>
      <c r="H11" s="5" t="s">
        <v>14</v>
      </c>
      <c r="I11" s="24" t="str">
        <f>INDEX($A$2:$C$8,MATCH(I2,$A$2:$A$8,0),3)</f>
        <v>Newlands</v>
      </c>
      <c r="J11" s="11"/>
      <c r="K11" s="3" t="str">
        <f>IF(INDEX($A$2:$B$8,MATCH(K2,$A$2:$A$8,0),2)=0,"",INDEX($A$2:$B$8,MATCH(K2,$A$2:$A$8,0),2))</f>
        <v>Western/ Townend</v>
      </c>
      <c r="L11" s="4" t="str">
        <f>IF(INDEX($A$2:$B$8,MATCH(L2,$A$2:$A$8,0),2)=0,"",INDEX($A$2:$B$8,MATCH(L2,$A$2:$A$8,0),2))</f>
        <v>Scotstoun 2</v>
      </c>
      <c r="M11" s="5" t="str">
        <f>IF(INDEX($A$2:$B$8,MATCH(M2,$A$2:$A$8,0),2)=0,"",INDEX($A$2:$B$8,MATCH(M2,$A$2:$A$8,0),2))</f>
        <v/>
      </c>
      <c r="N11" s="5" t="s">
        <v>14</v>
      </c>
      <c r="O11" s="24" t="str">
        <f>INDEX($A$2:$C$8,MATCH(O2,$A$2:$A$8,0),3)</f>
        <v>Scotstoun 2</v>
      </c>
      <c r="P11" s="11"/>
      <c r="Q11" s="3" t="str">
        <f t="shared" ref="Q11:Q17" si="3">IF(INDEX($A$2:$B$8,MATCH(Q2,$A$2:$A$8,0),2)=0,"",INDEX($A$2:$B$8,MATCH(Q2,$A$2:$A$8,0),2))</f>
        <v>Giffnock 2</v>
      </c>
      <c r="R11" s="5" t="e">
        <f>INDEX($A$2:$B$8,MATCH(R2,$A$2:$A$8,0),2)</f>
        <v>#N/A</v>
      </c>
      <c r="S11" s="5" t="s">
        <v>14</v>
      </c>
      <c r="T11" s="25" t="e">
        <f>INDEX($A$2:$B$8,MATCH(T2,$A$2:$A$8,0),2)</f>
        <v>#N/A</v>
      </c>
      <c r="V11" s="7">
        <v>1</v>
      </c>
      <c r="W11" s="12">
        <f t="shared" ref="W11:AC17" si="4">COUNTIFS($E$2:$E$8,$V11,$F$2:$F$8,W$10)+COUNTIFS($E$2:$E$8,$V11,$G$2:$G$8,W$10)+COUNTIFS($F$2:$F$8,$V11,$E$2:$E$8,W$10)+COUNTIFS($F$2:$F$8,$V11,$G$2:$G$8,W$10)+COUNTIFS($G$2:$G$8,$V11,$E$2:$E$8,W$10)+COUNTIFS($G$2:$G$8,$V11,$F$2:$F$8,W$10)+COUNTIFS($K$2:$K$8,$V11,$L$2:$L$8,W$10)+COUNTIFS($K$2:$K$8,$V11,$M$2:$M$8,W$10)+COUNTIFS($L$2:$L$8,$V11,$K$2:$K$8,W$10)+COUNTIFS($L$2:$L$8,$V11,$M$2:$M$8,W$10)+COUNTIFS($M$2:$M$8,$V11,$K$2:$K$8,W$10)+COUNTIFS($M$2:$M$8,$V11,$L$2:$L$8,W$10)+COUNTIFS($Q$2:$Q$8,$V11,$R$2:$R$8,W$10)++COUNTIFS($R$2:$R$8,$V11,$Q$2:$Q$8,W$10)</f>
        <v>0</v>
      </c>
      <c r="X11" s="2">
        <f t="shared" si="4"/>
        <v>2</v>
      </c>
      <c r="Y11" s="2">
        <f t="shared" si="4"/>
        <v>2</v>
      </c>
      <c r="Z11" s="2">
        <f t="shared" si="4"/>
        <v>2</v>
      </c>
      <c r="AA11" s="2">
        <f t="shared" si="4"/>
        <v>2</v>
      </c>
      <c r="AB11" s="2">
        <f t="shared" si="4"/>
        <v>2</v>
      </c>
      <c r="AC11" s="2">
        <f t="shared" si="4"/>
        <v>2</v>
      </c>
    </row>
    <row r="12" spans="1:29" ht="20" customHeight="1" x14ac:dyDescent="0.35">
      <c r="A12" s="1">
        <v>2</v>
      </c>
      <c r="B12" s="72" t="s">
        <v>100</v>
      </c>
      <c r="C12" s="23">
        <v>43051</v>
      </c>
      <c r="E12" s="8" t="str">
        <f t="shared" ref="E12:G12" si="5">IF(INDEX($A$2:$B$8,MATCH(E3,$A$2:$A$8,0),2)=0,"",INDEX($A$2:$B$8,MATCH(E3,$A$2:$A$8,0),2))</f>
        <v>Scotstoun 1</v>
      </c>
      <c r="F12" s="9" t="str">
        <f t="shared" si="5"/>
        <v>Western/ Townend</v>
      </c>
      <c r="G12" s="10" t="str">
        <f t="shared" si="5"/>
        <v>Giffnock 2</v>
      </c>
      <c r="H12" s="10" t="s">
        <v>14</v>
      </c>
      <c r="I12" s="26" t="str">
        <f t="shared" ref="I12:I17" si="6">INDEX($A$2:$C$8,MATCH(I3,$A$2:$A$8,0),3)</f>
        <v>Scotstoun 1</v>
      </c>
      <c r="J12" s="9"/>
      <c r="K12" s="8" t="str">
        <f t="shared" ref="K12:M12" si="7">IF(INDEX($A$2:$B$8,MATCH(K3,$A$2:$A$8,0),2)=0,"",INDEX($A$2:$B$8,MATCH(K3,$A$2:$A$8,0),2))</f>
        <v>Giffnock 1</v>
      </c>
      <c r="L12" s="9" t="str">
        <f t="shared" si="7"/>
        <v>Scotstoun 2</v>
      </c>
      <c r="M12" s="10" t="str">
        <f t="shared" si="7"/>
        <v/>
      </c>
      <c r="N12" s="10" t="s">
        <v>14</v>
      </c>
      <c r="O12" s="26" t="str">
        <f t="shared" ref="O12:O17" si="8">INDEX($A$2:$C$8,MATCH(O3,$A$2:$A$8,0),3)</f>
        <v>Giffnock 1</v>
      </c>
      <c r="P12" s="9"/>
      <c r="Q12" s="8" t="str">
        <f t="shared" si="3"/>
        <v>Newlands</v>
      </c>
      <c r="R12" s="10" t="e">
        <f>INDEX($A$2:$B$8,MATCH(R5,$A$2:$A$8,0),2)</f>
        <v>#N/A</v>
      </c>
      <c r="S12" s="10" t="s">
        <v>14</v>
      </c>
      <c r="T12" s="27" t="e">
        <f>INDEX($A$2:$B$8,MATCH(T5,$A$2:$A$8,0),2)</f>
        <v>#N/A</v>
      </c>
      <c r="V12" s="7">
        <v>2</v>
      </c>
      <c r="W12" s="2">
        <f t="shared" si="4"/>
        <v>2</v>
      </c>
      <c r="X12" s="12">
        <f t="shared" si="4"/>
        <v>0</v>
      </c>
      <c r="Y12" s="2">
        <f t="shared" si="4"/>
        <v>2</v>
      </c>
      <c r="Z12" s="2">
        <f t="shared" si="4"/>
        <v>2</v>
      </c>
      <c r="AA12" s="2">
        <f t="shared" si="4"/>
        <v>2</v>
      </c>
      <c r="AB12" s="2">
        <f t="shared" si="4"/>
        <v>2</v>
      </c>
      <c r="AC12" s="2">
        <f t="shared" si="4"/>
        <v>2</v>
      </c>
    </row>
    <row r="13" spans="1:29" ht="20" customHeight="1" thickBot="1" x14ac:dyDescent="0.4">
      <c r="A13" s="1">
        <v>3</v>
      </c>
      <c r="C13" s="23">
        <v>43086</v>
      </c>
      <c r="E13" s="8" t="str">
        <f t="shared" ref="E13:G13" si="9">IF(INDEX($A$2:$B$8,MATCH(E4,$A$2:$A$8,0),2)=0,"",INDEX($A$2:$B$8,MATCH(E4,$A$2:$A$8,0),2))</f>
        <v>Scotstoun 2</v>
      </c>
      <c r="F13" s="9" t="str">
        <f t="shared" si="9"/>
        <v>Scotstoun 1</v>
      </c>
      <c r="G13" s="10" t="str">
        <f t="shared" si="9"/>
        <v>Western/ Townend</v>
      </c>
      <c r="H13" s="10" t="s">
        <v>14</v>
      </c>
      <c r="I13" s="26" t="str">
        <f t="shared" si="6"/>
        <v>Western</v>
      </c>
      <c r="J13" s="9"/>
      <c r="K13" s="8" t="str">
        <f t="shared" ref="K13:M13" si="10">IF(INDEX($A$2:$B$8,MATCH(K4,$A$2:$A$8,0),2)=0,"",INDEX($A$2:$B$8,MATCH(K4,$A$2:$A$8,0),2))</f>
        <v>Newlands</v>
      </c>
      <c r="L13" s="9" t="str">
        <f t="shared" si="10"/>
        <v>Giffnock 2</v>
      </c>
      <c r="M13" s="10" t="str">
        <f t="shared" si="10"/>
        <v/>
      </c>
      <c r="N13" s="10" t="s">
        <v>14</v>
      </c>
      <c r="O13" s="26" t="str">
        <f t="shared" si="8"/>
        <v>Giffnock 2</v>
      </c>
      <c r="P13" s="9"/>
      <c r="Q13" s="8" t="str">
        <f t="shared" si="3"/>
        <v>Giffnock 1</v>
      </c>
      <c r="R13" s="10" t="e">
        <f>INDEX($A$2:$B$8,MATCH(R3,$A$2:$A$8,0),2)</f>
        <v>#N/A</v>
      </c>
      <c r="S13" s="10" t="s">
        <v>14</v>
      </c>
      <c r="T13" s="27" t="e">
        <f>INDEX($A$2:$B$8,MATCH(T3,$A$2:$A$8,0),2)</f>
        <v>#N/A</v>
      </c>
      <c r="V13" s="7">
        <v>3</v>
      </c>
      <c r="W13" s="2">
        <f t="shared" si="4"/>
        <v>2</v>
      </c>
      <c r="X13" s="2">
        <f t="shared" si="4"/>
        <v>2</v>
      </c>
      <c r="Y13" s="12">
        <f t="shared" si="4"/>
        <v>0</v>
      </c>
      <c r="Z13" s="2">
        <f t="shared" si="4"/>
        <v>2</v>
      </c>
      <c r="AA13" s="2">
        <f t="shared" si="4"/>
        <v>2</v>
      </c>
      <c r="AB13" s="2">
        <f t="shared" si="4"/>
        <v>2</v>
      </c>
      <c r="AC13" s="2">
        <f t="shared" si="4"/>
        <v>2</v>
      </c>
    </row>
    <row r="14" spans="1:29" ht="20" customHeight="1" thickBot="1" x14ac:dyDescent="0.4">
      <c r="A14" s="1">
        <v>4</v>
      </c>
      <c r="C14" s="23">
        <v>42749</v>
      </c>
      <c r="E14" s="74" t="str">
        <f t="shared" ref="E14:G14" si="11">IF(INDEX($A$2:$B$8,MATCH(E5,$A$2:$A$8,0),2)=0,"",INDEX($A$2:$B$8,MATCH(E5,$A$2:$A$8,0),2))</f>
        <v>Giffnock 2</v>
      </c>
      <c r="F14" s="75" t="str">
        <f t="shared" si="11"/>
        <v>Giffnock 1</v>
      </c>
      <c r="G14" s="76" t="str">
        <f t="shared" si="11"/>
        <v>Western/ Townend</v>
      </c>
      <c r="H14" s="76" t="s">
        <v>14</v>
      </c>
      <c r="I14" s="77" t="str">
        <f t="shared" si="6"/>
        <v>Giffnock 1</v>
      </c>
      <c r="J14" s="9"/>
      <c r="K14" s="74" t="str">
        <f t="shared" ref="K14:M14" si="12">IF(INDEX($A$2:$B$8,MATCH(K5,$A$2:$A$8,0),2)=0,"",INDEX($A$2:$B$8,MATCH(K5,$A$2:$A$8,0),2))</f>
        <v>Scotstoun 2</v>
      </c>
      <c r="L14" s="75" t="str">
        <f t="shared" si="12"/>
        <v>Scotstoun 1</v>
      </c>
      <c r="M14" s="76" t="str">
        <f t="shared" si="12"/>
        <v>Newlands</v>
      </c>
      <c r="N14" s="76" t="s">
        <v>14</v>
      </c>
      <c r="O14" s="77" t="str">
        <f t="shared" si="8"/>
        <v>Scotstoun 1</v>
      </c>
      <c r="P14" s="9"/>
      <c r="Q14" s="78" t="str">
        <f t="shared" si="3"/>
        <v/>
      </c>
      <c r="R14" s="16" t="e">
        <f>INDEX($A$2:$B$8,MATCH(R4,$A$2:$A$8,0),2)</f>
        <v>#N/A</v>
      </c>
      <c r="S14" s="16" t="s">
        <v>14</v>
      </c>
      <c r="T14" s="29" t="e">
        <f>INDEX($A$2:$B$8,MATCH(T4,$A$2:$A$8,0),2)</f>
        <v>#N/A</v>
      </c>
      <c r="V14" s="7">
        <v>4</v>
      </c>
      <c r="W14" s="2">
        <f t="shared" si="4"/>
        <v>2</v>
      </c>
      <c r="X14" s="2">
        <f t="shared" si="4"/>
        <v>2</v>
      </c>
      <c r="Y14" s="2">
        <f t="shared" si="4"/>
        <v>2</v>
      </c>
      <c r="Z14" s="12">
        <f t="shared" si="4"/>
        <v>0</v>
      </c>
      <c r="AA14" s="2">
        <f t="shared" si="4"/>
        <v>2</v>
      </c>
      <c r="AB14" s="2">
        <f t="shared" si="4"/>
        <v>2</v>
      </c>
      <c r="AC14" s="2">
        <f t="shared" si="4"/>
        <v>2</v>
      </c>
    </row>
    <row r="15" spans="1:29" ht="20" customHeight="1" x14ac:dyDescent="0.35">
      <c r="A15" s="1">
        <v>5</v>
      </c>
      <c r="C15" s="23">
        <v>42763</v>
      </c>
      <c r="E15" s="3" t="str">
        <f t="shared" ref="E15:G15" si="13">IF(INDEX($A$2:$B$8,MATCH(E6,$A$2:$A$8,0),2)=0,"",INDEX($A$2:$B$8,MATCH(E6,$A$2:$A$8,0),2))</f>
        <v>Giffnock 1</v>
      </c>
      <c r="F15" s="4" t="str">
        <f t="shared" si="13"/>
        <v>Newlands</v>
      </c>
      <c r="G15" s="5" t="str">
        <f t="shared" si="13"/>
        <v>Western/ Townend</v>
      </c>
      <c r="H15" s="5" t="s">
        <v>14</v>
      </c>
      <c r="I15" s="24" t="str">
        <f t="shared" si="6"/>
        <v>Townend</v>
      </c>
      <c r="J15" s="11"/>
      <c r="K15" s="3" t="str">
        <f t="shared" ref="K15:M15" si="14">IF(INDEX($A$2:$B$8,MATCH(K6,$A$2:$A$8,0),2)=0,"",INDEX($A$2:$B$8,MATCH(K6,$A$2:$A$8,0),2))</f>
        <v>Giffnock 2</v>
      </c>
      <c r="L15" s="4" t="str">
        <f t="shared" si="14"/>
        <v>Scotstoun 1</v>
      </c>
      <c r="M15" s="5" t="str">
        <f t="shared" si="14"/>
        <v/>
      </c>
      <c r="N15" s="5" t="s">
        <v>14</v>
      </c>
      <c r="O15" s="24" t="str">
        <f t="shared" si="8"/>
        <v>Giffnock 2</v>
      </c>
      <c r="P15" s="11"/>
      <c r="Q15" s="3" t="str">
        <f t="shared" si="3"/>
        <v>Scotstoun 2</v>
      </c>
      <c r="R15" s="5" t="e">
        <f>INDEX($A$2:$B$8,MATCH(R7,$A$2:$A$8,0),2)</f>
        <v>#N/A</v>
      </c>
      <c r="S15" s="5" t="s">
        <v>14</v>
      </c>
      <c r="T15" s="25" t="e">
        <f>INDEX($A$2:$B$8,MATCH(T7,$A$2:$A$8,0),2)</f>
        <v>#N/A</v>
      </c>
      <c r="V15" s="7">
        <v>5</v>
      </c>
      <c r="W15" s="2">
        <f t="shared" si="4"/>
        <v>2</v>
      </c>
      <c r="X15" s="2">
        <f t="shared" si="4"/>
        <v>2</v>
      </c>
      <c r="Y15" s="2">
        <f t="shared" si="4"/>
        <v>2</v>
      </c>
      <c r="Z15" s="2">
        <f t="shared" si="4"/>
        <v>2</v>
      </c>
      <c r="AA15" s="12">
        <f t="shared" si="4"/>
        <v>0</v>
      </c>
      <c r="AB15" s="2">
        <f t="shared" si="4"/>
        <v>2</v>
      </c>
      <c r="AC15" s="2">
        <f t="shared" si="4"/>
        <v>2</v>
      </c>
    </row>
    <row r="16" spans="1:29" ht="20" customHeight="1" x14ac:dyDescent="0.35">
      <c r="A16" s="1">
        <v>6</v>
      </c>
      <c r="C16" s="23">
        <v>42798</v>
      </c>
      <c r="E16" s="8" t="str">
        <f t="shared" ref="E16:G16" si="15">IF(INDEX($A$2:$B$8,MATCH(E7,$A$2:$A$8,0),2)=0,"",INDEX($A$2:$B$8,MATCH(E7,$A$2:$A$8,0),2))</f>
        <v>Newlands</v>
      </c>
      <c r="F16" s="9" t="str">
        <f t="shared" si="15"/>
        <v>Giffnock 2</v>
      </c>
      <c r="G16" s="10" t="str">
        <f t="shared" si="15"/>
        <v>Scotstoun 2</v>
      </c>
      <c r="H16" s="10" t="s">
        <v>14</v>
      </c>
      <c r="I16" s="26" t="str">
        <f t="shared" si="6"/>
        <v>Scotstoun 2</v>
      </c>
      <c r="J16" s="9"/>
      <c r="K16" s="8" t="str">
        <f t="shared" ref="K16:M16" si="16">IF(INDEX($A$2:$B$8,MATCH(K7,$A$2:$A$8,0),2)=0,"",INDEX($A$2:$B$8,MATCH(K7,$A$2:$A$8,0),2))</f>
        <v>Scotstoun 1</v>
      </c>
      <c r="L16" s="9" t="str">
        <f t="shared" si="16"/>
        <v>Giffnock 1</v>
      </c>
      <c r="M16" s="10" t="str">
        <f t="shared" si="16"/>
        <v/>
      </c>
      <c r="N16" s="10" t="s">
        <v>14</v>
      </c>
      <c r="O16" s="26" t="str">
        <f t="shared" si="8"/>
        <v>Scotstoun 1</v>
      </c>
      <c r="P16" s="9"/>
      <c r="Q16" s="8" t="str">
        <f t="shared" si="3"/>
        <v>Western/ Townend</v>
      </c>
      <c r="R16" s="10" t="e">
        <f>INDEX($A$2:$B$8,MATCH(R6,$A$2:$A$8,0),2)</f>
        <v>#N/A</v>
      </c>
      <c r="S16" s="10" t="s">
        <v>14</v>
      </c>
      <c r="T16" s="27" t="e">
        <f>INDEX($A$2:$B$8,MATCH(T6,$A$2:$A$8,0),2)</f>
        <v>#N/A</v>
      </c>
      <c r="V16" s="7">
        <v>6</v>
      </c>
      <c r="W16" s="2">
        <f t="shared" si="4"/>
        <v>2</v>
      </c>
      <c r="X16" s="2">
        <f t="shared" si="4"/>
        <v>2</v>
      </c>
      <c r="Y16" s="2">
        <f t="shared" si="4"/>
        <v>2</v>
      </c>
      <c r="Z16" s="2">
        <f t="shared" si="4"/>
        <v>2</v>
      </c>
      <c r="AA16" s="2">
        <f t="shared" si="4"/>
        <v>2</v>
      </c>
      <c r="AB16" s="12">
        <f t="shared" si="4"/>
        <v>0</v>
      </c>
      <c r="AC16" s="2">
        <f t="shared" si="4"/>
        <v>2</v>
      </c>
    </row>
    <row r="17" spans="1:29" ht="20" customHeight="1" thickBot="1" x14ac:dyDescent="0.4">
      <c r="A17" s="1">
        <v>7</v>
      </c>
      <c r="C17" s="23">
        <v>42812</v>
      </c>
      <c r="E17" s="14" t="str">
        <f t="shared" ref="E17:G17" si="17">IF(INDEX($A$2:$B$8,MATCH(E8,$A$2:$A$8,0),2)=0,"",INDEX($A$2:$B$8,MATCH(E8,$A$2:$A$8,0),2))</f>
        <v>Scotstoun 2</v>
      </c>
      <c r="F17" s="15" t="str">
        <f t="shared" si="17"/>
        <v>Giffnock 2</v>
      </c>
      <c r="G17" s="16" t="str">
        <f t="shared" si="17"/>
        <v>Giffnock 1</v>
      </c>
      <c r="H17" s="16" t="s">
        <v>14</v>
      </c>
      <c r="I17" s="28" t="str">
        <f t="shared" si="6"/>
        <v>Giffnock 1</v>
      </c>
      <c r="J17" s="9"/>
      <c r="K17" s="14" t="str">
        <f t="shared" ref="K17:M17" si="18">IF(INDEX($A$2:$B$8,MATCH(K8,$A$2:$A$8,0),2)=0,"",INDEX($A$2:$B$8,MATCH(K8,$A$2:$A$8,0),2))</f>
        <v>Western/ Townend</v>
      </c>
      <c r="L17" s="15" t="str">
        <f t="shared" si="18"/>
        <v>Newlands</v>
      </c>
      <c r="M17" s="16" t="str">
        <f t="shared" si="18"/>
        <v/>
      </c>
      <c r="N17" s="16" t="s">
        <v>14</v>
      </c>
      <c r="O17" s="28" t="str">
        <f t="shared" si="8"/>
        <v>Newlands</v>
      </c>
      <c r="P17" s="9"/>
      <c r="Q17" s="14" t="str">
        <f t="shared" si="3"/>
        <v>Scotstoun 1</v>
      </c>
      <c r="R17" s="16" t="e">
        <f>INDEX($A$2:$B$8,MATCH(R8,$A$2:$A$8,0),2)</f>
        <v>#N/A</v>
      </c>
      <c r="S17" s="10" t="s">
        <v>14</v>
      </c>
      <c r="T17" s="27" t="e">
        <f>INDEX($A$2:$B$8,MATCH(T8,$A$2:$A$8,0),2)</f>
        <v>#N/A</v>
      </c>
      <c r="V17" s="7">
        <v>7</v>
      </c>
      <c r="W17" s="2">
        <f t="shared" si="4"/>
        <v>2</v>
      </c>
      <c r="X17" s="2">
        <f t="shared" si="4"/>
        <v>2</v>
      </c>
      <c r="Y17" s="2">
        <f t="shared" si="4"/>
        <v>2</v>
      </c>
      <c r="Z17" s="2">
        <f t="shared" si="4"/>
        <v>2</v>
      </c>
      <c r="AA17" s="2">
        <f t="shared" si="4"/>
        <v>2</v>
      </c>
      <c r="AB17" s="2">
        <f t="shared" si="4"/>
        <v>2</v>
      </c>
      <c r="AC17" s="12">
        <f t="shared" si="4"/>
        <v>0</v>
      </c>
    </row>
    <row r="18" spans="1:29" x14ac:dyDescent="0.35">
      <c r="J18" s="9"/>
      <c r="P18" s="9"/>
    </row>
    <row r="20" spans="1:29" x14ac:dyDescent="0.35">
      <c r="A20" s="1">
        <v>1</v>
      </c>
      <c r="B20" s="1" t="s">
        <v>1</v>
      </c>
      <c r="C20" t="s">
        <v>98</v>
      </c>
    </row>
    <row r="21" spans="1:29" x14ac:dyDescent="0.35">
      <c r="A21" s="1">
        <v>2</v>
      </c>
      <c r="B21" s="72" t="s">
        <v>7</v>
      </c>
      <c r="C21" t="s">
        <v>100</v>
      </c>
    </row>
    <row r="22" spans="1:29" x14ac:dyDescent="0.35">
      <c r="A22" s="1">
        <v>3</v>
      </c>
      <c r="B22" s="72" t="s">
        <v>42</v>
      </c>
      <c r="C22" t="s">
        <v>101</v>
      </c>
    </row>
    <row r="23" spans="1:29" x14ac:dyDescent="0.35">
      <c r="A23" s="1">
        <v>4</v>
      </c>
      <c r="B23" s="72" t="s">
        <v>3</v>
      </c>
      <c r="C23" t="s">
        <v>102</v>
      </c>
    </row>
    <row r="24" spans="1:29" x14ac:dyDescent="0.35">
      <c r="A24" s="1">
        <v>5</v>
      </c>
      <c r="B24" s="72" t="s">
        <v>5</v>
      </c>
      <c r="C24" t="s">
        <v>99</v>
      </c>
    </row>
    <row r="25" spans="1:29" x14ac:dyDescent="0.35">
      <c r="A25" s="1">
        <v>6</v>
      </c>
      <c r="B25" s="72" t="s">
        <v>6</v>
      </c>
      <c r="C25" t="s">
        <v>103</v>
      </c>
    </row>
    <row r="26" spans="1:29" x14ac:dyDescent="0.35">
      <c r="C26"/>
    </row>
    <row r="27" spans="1:29" x14ac:dyDescent="0.35">
      <c r="C27"/>
    </row>
  </sheetData>
  <mergeCells count="3">
    <mergeCell ref="E10:G10"/>
    <mergeCell ref="K10:M10"/>
    <mergeCell ref="Q10:R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FB56-145E-441E-A1E4-A1B47018897D}">
  <sheetPr codeName="Sheet3">
    <pageSetUpPr fitToPage="1"/>
  </sheetPr>
  <dimension ref="A1:Q33"/>
  <sheetViews>
    <sheetView view="pageBreakPreview" zoomScale="60" zoomScaleNormal="100" workbookViewId="0">
      <selection activeCell="B23" sqref="B23:O33"/>
    </sheetView>
  </sheetViews>
  <sheetFormatPr defaultRowHeight="14.5" x14ac:dyDescent="0.35"/>
  <cols>
    <col min="1" max="1" width="10.453125" style="32" bestFit="1" customWidth="1"/>
    <col min="2" max="4" width="10.6328125" style="32" customWidth="1"/>
    <col min="5" max="5" width="4.6328125" style="32" customWidth="1"/>
    <col min="6" max="6" width="10.6328125" style="32" customWidth="1"/>
    <col min="7" max="7" width="3.6328125" style="32" customWidth="1"/>
    <col min="8" max="10" width="10.6328125" style="32" customWidth="1"/>
    <col min="11" max="11" width="4.6328125" style="32" customWidth="1"/>
    <col min="12" max="12" width="10.6328125" style="32" customWidth="1"/>
    <col min="13" max="13" width="3.6328125" style="32" customWidth="1"/>
    <col min="14" max="15" width="10.6328125" style="32" customWidth="1"/>
    <col min="16" max="16" width="4.6328125" style="32" customWidth="1"/>
    <col min="17" max="17" width="10.6328125" style="32" customWidth="1"/>
    <col min="18" max="16384" width="8.7265625" style="32"/>
  </cols>
  <sheetData>
    <row r="1" spans="1:17" ht="15" thickBot="1" x14ac:dyDescent="0.4"/>
    <row r="2" spans="1:17" ht="40" customHeight="1" thickBot="1" x14ac:dyDescent="0.4">
      <c r="A2" s="33" t="s">
        <v>9</v>
      </c>
      <c r="B2" s="240" t="s">
        <v>10</v>
      </c>
      <c r="C2" s="241"/>
      <c r="D2" s="242"/>
      <c r="E2" s="34"/>
      <c r="F2" s="35" t="s">
        <v>13</v>
      </c>
      <c r="G2" s="36"/>
      <c r="H2" s="240" t="s">
        <v>11</v>
      </c>
      <c r="I2" s="241"/>
      <c r="J2" s="242"/>
      <c r="K2" s="34"/>
      <c r="L2" s="35" t="s">
        <v>13</v>
      </c>
      <c r="M2" s="36"/>
      <c r="N2" s="240" t="s">
        <v>12</v>
      </c>
      <c r="O2" s="242"/>
      <c r="P2" s="34"/>
      <c r="Q2" s="35" t="s">
        <v>13</v>
      </c>
    </row>
    <row r="3" spans="1:17" ht="40" customHeight="1" x14ac:dyDescent="0.35">
      <c r="A3" s="37">
        <v>43037</v>
      </c>
      <c r="B3" s="38" t="s">
        <v>1</v>
      </c>
      <c r="C3" s="39" t="s">
        <v>2</v>
      </c>
      <c r="D3" s="40" t="s">
        <v>3</v>
      </c>
      <c r="E3" s="40" t="s">
        <v>14</v>
      </c>
      <c r="F3" s="41" t="s">
        <v>3</v>
      </c>
      <c r="G3" s="42"/>
      <c r="H3" s="38" t="s">
        <v>4</v>
      </c>
      <c r="I3" s="39" t="s">
        <v>5</v>
      </c>
      <c r="J3" s="40" t="s">
        <v>6</v>
      </c>
      <c r="K3" s="40" t="s">
        <v>14</v>
      </c>
      <c r="L3" s="41" t="s">
        <v>6</v>
      </c>
      <c r="M3" s="42"/>
      <c r="N3" s="38" t="s">
        <v>7</v>
      </c>
      <c r="O3" s="40" t="s">
        <v>8</v>
      </c>
      <c r="P3" s="40" t="s">
        <v>14</v>
      </c>
      <c r="Q3" s="43" t="s">
        <v>7</v>
      </c>
    </row>
    <row r="4" spans="1:17" ht="20" customHeight="1" x14ac:dyDescent="0.35">
      <c r="A4" s="37"/>
      <c r="B4" s="38"/>
      <c r="C4" s="39"/>
      <c r="D4" s="40"/>
      <c r="E4" s="40"/>
      <c r="F4" s="41"/>
      <c r="G4" s="44"/>
      <c r="H4" s="38"/>
      <c r="I4" s="39"/>
      <c r="J4" s="40"/>
      <c r="K4" s="40"/>
      <c r="L4" s="41"/>
      <c r="M4" s="44"/>
      <c r="N4" s="38"/>
      <c r="O4" s="40"/>
      <c r="P4" s="40"/>
      <c r="Q4" s="43"/>
    </row>
    <row r="5" spans="1:17" ht="40" customHeight="1" x14ac:dyDescent="0.35">
      <c r="A5" s="37">
        <v>43051</v>
      </c>
      <c r="B5" s="38" t="s">
        <v>1</v>
      </c>
      <c r="C5" s="39" t="s">
        <v>4</v>
      </c>
      <c r="D5" s="40" t="s">
        <v>7</v>
      </c>
      <c r="E5" s="40" t="s">
        <v>14</v>
      </c>
      <c r="F5" s="41" t="s">
        <v>4</v>
      </c>
      <c r="G5" s="44"/>
      <c r="H5" s="38" t="s">
        <v>2</v>
      </c>
      <c r="I5" s="39" t="s">
        <v>8</v>
      </c>
      <c r="J5" s="40" t="s">
        <v>6</v>
      </c>
      <c r="K5" s="40" t="s">
        <v>14</v>
      </c>
      <c r="L5" s="41" t="s">
        <v>8</v>
      </c>
      <c r="M5" s="44"/>
      <c r="N5" s="38" t="s">
        <v>3</v>
      </c>
      <c r="O5" s="40" t="s">
        <v>5</v>
      </c>
      <c r="P5" s="40" t="s">
        <v>14</v>
      </c>
      <c r="Q5" s="43" t="s">
        <v>5</v>
      </c>
    </row>
    <row r="6" spans="1:17" ht="20" customHeight="1" x14ac:dyDescent="0.35">
      <c r="A6" s="37"/>
      <c r="B6" s="38"/>
      <c r="C6" s="39"/>
      <c r="D6" s="40"/>
      <c r="E6" s="40"/>
      <c r="F6" s="41"/>
      <c r="G6" s="44"/>
      <c r="H6" s="38"/>
      <c r="I6" s="39"/>
      <c r="J6" s="40"/>
      <c r="K6" s="40"/>
      <c r="L6" s="41"/>
      <c r="M6" s="44"/>
      <c r="N6" s="38"/>
      <c r="O6" s="40"/>
      <c r="P6" s="40"/>
      <c r="Q6" s="43"/>
    </row>
    <row r="7" spans="1:17" ht="40" customHeight="1" x14ac:dyDescent="0.35">
      <c r="A7" s="37">
        <v>43065</v>
      </c>
      <c r="B7" s="38" t="s">
        <v>1</v>
      </c>
      <c r="C7" s="39" t="s">
        <v>5</v>
      </c>
      <c r="D7" s="40" t="s">
        <v>8</v>
      </c>
      <c r="E7" s="40" t="s">
        <v>14</v>
      </c>
      <c r="F7" s="41" t="s">
        <v>1</v>
      </c>
      <c r="G7" s="44"/>
      <c r="H7" s="38" t="s">
        <v>3</v>
      </c>
      <c r="I7" s="39" t="s">
        <v>7</v>
      </c>
      <c r="J7" s="40" t="s">
        <v>6</v>
      </c>
      <c r="K7" s="40" t="s">
        <v>14</v>
      </c>
      <c r="L7" s="41" t="s">
        <v>3</v>
      </c>
      <c r="M7" s="44"/>
      <c r="N7" s="38" t="s">
        <v>2</v>
      </c>
      <c r="O7" s="40" t="s">
        <v>4</v>
      </c>
      <c r="P7" s="40" t="s">
        <v>14</v>
      </c>
      <c r="Q7" s="43" t="s">
        <v>2</v>
      </c>
    </row>
    <row r="8" spans="1:17" ht="20" customHeight="1" x14ac:dyDescent="0.35">
      <c r="A8" s="37"/>
      <c r="B8" s="38"/>
      <c r="C8" s="39"/>
      <c r="D8" s="40"/>
      <c r="E8" s="40"/>
      <c r="F8" s="41"/>
      <c r="G8" s="44"/>
      <c r="H8" s="38"/>
      <c r="I8" s="39"/>
      <c r="J8" s="40"/>
      <c r="K8" s="40"/>
      <c r="L8" s="41"/>
      <c r="M8" s="44"/>
      <c r="N8" s="38"/>
      <c r="O8" s="40"/>
      <c r="P8" s="40"/>
      <c r="Q8" s="43"/>
    </row>
    <row r="9" spans="1:17" ht="40" customHeight="1" thickBot="1" x14ac:dyDescent="0.4">
      <c r="A9" s="37">
        <v>43086</v>
      </c>
      <c r="B9" s="45" t="s">
        <v>2</v>
      </c>
      <c r="C9" s="46" t="s">
        <v>5</v>
      </c>
      <c r="D9" s="47" t="s">
        <v>7</v>
      </c>
      <c r="E9" s="47" t="s">
        <v>14</v>
      </c>
      <c r="F9" s="48" t="s">
        <v>2</v>
      </c>
      <c r="G9" s="44"/>
      <c r="H9" s="45" t="s">
        <v>3</v>
      </c>
      <c r="I9" s="46" t="s">
        <v>4</v>
      </c>
      <c r="J9" s="47" t="s">
        <v>8</v>
      </c>
      <c r="K9" s="47" t="s">
        <v>14</v>
      </c>
      <c r="L9" s="48" t="s">
        <v>8</v>
      </c>
      <c r="M9" s="44"/>
      <c r="N9" s="45" t="s">
        <v>1</v>
      </c>
      <c r="O9" s="47" t="s">
        <v>6</v>
      </c>
      <c r="P9" s="47" t="s">
        <v>14</v>
      </c>
      <c r="Q9" s="49" t="s">
        <v>6</v>
      </c>
    </row>
    <row r="10" spans="1:17" ht="20" customHeight="1" thickBot="1" x14ac:dyDescent="0.4">
      <c r="A10" s="50"/>
      <c r="B10" s="51"/>
      <c r="C10" s="44"/>
      <c r="D10" s="44"/>
      <c r="E10" s="51"/>
      <c r="F10" s="51"/>
      <c r="G10" s="44"/>
      <c r="H10" s="51"/>
      <c r="I10" s="44"/>
      <c r="J10" s="51"/>
      <c r="K10" s="44"/>
      <c r="L10" s="51"/>
      <c r="M10" s="44"/>
      <c r="N10" s="51"/>
      <c r="O10" s="44"/>
      <c r="P10" s="51"/>
      <c r="Q10" s="52"/>
    </row>
    <row r="11" spans="1:17" ht="40" customHeight="1" x14ac:dyDescent="0.35">
      <c r="A11" s="37">
        <v>42749</v>
      </c>
      <c r="B11" s="53" t="s">
        <v>1</v>
      </c>
      <c r="C11" s="54" t="s">
        <v>2</v>
      </c>
      <c r="D11" s="55" t="s">
        <v>3</v>
      </c>
      <c r="E11" s="55" t="s">
        <v>14</v>
      </c>
      <c r="F11" s="56" t="s">
        <v>2</v>
      </c>
      <c r="G11" s="42"/>
      <c r="H11" s="53" t="s">
        <v>4</v>
      </c>
      <c r="I11" s="54" t="s">
        <v>5</v>
      </c>
      <c r="J11" s="55" t="s">
        <v>6</v>
      </c>
      <c r="K11" s="55" t="s">
        <v>14</v>
      </c>
      <c r="L11" s="56" t="s">
        <v>5</v>
      </c>
      <c r="M11" s="42"/>
      <c r="N11" s="53" t="s">
        <v>7</v>
      </c>
      <c r="O11" s="55" t="s">
        <v>8</v>
      </c>
      <c r="P11" s="55" t="s">
        <v>14</v>
      </c>
      <c r="Q11" s="57" t="s">
        <v>8</v>
      </c>
    </row>
    <row r="12" spans="1:17" ht="20" customHeight="1" x14ac:dyDescent="0.35">
      <c r="A12" s="37"/>
      <c r="B12" s="38"/>
      <c r="C12" s="39"/>
      <c r="D12" s="40"/>
      <c r="E12" s="40"/>
      <c r="F12" s="41"/>
      <c r="G12" s="44"/>
      <c r="H12" s="38"/>
      <c r="I12" s="39"/>
      <c r="J12" s="40"/>
      <c r="K12" s="40"/>
      <c r="L12" s="41"/>
      <c r="M12" s="44"/>
      <c r="N12" s="38"/>
      <c r="O12" s="40"/>
      <c r="P12" s="40"/>
      <c r="Q12" s="43"/>
    </row>
    <row r="13" spans="1:17" ht="40" customHeight="1" x14ac:dyDescent="0.35">
      <c r="A13" s="37">
        <v>42763</v>
      </c>
      <c r="B13" s="38" t="s">
        <v>1</v>
      </c>
      <c r="C13" s="39" t="s">
        <v>4</v>
      </c>
      <c r="D13" s="40" t="s">
        <v>7</v>
      </c>
      <c r="E13" s="40" t="s">
        <v>14</v>
      </c>
      <c r="F13" s="41" t="s">
        <v>1</v>
      </c>
      <c r="G13" s="44"/>
      <c r="H13" s="38" t="s">
        <v>2</v>
      </c>
      <c r="I13" s="39" t="s">
        <v>8</v>
      </c>
      <c r="J13" s="40" t="s">
        <v>6</v>
      </c>
      <c r="K13" s="40" t="s">
        <v>14</v>
      </c>
      <c r="L13" s="41" t="s">
        <v>6</v>
      </c>
      <c r="M13" s="44"/>
      <c r="N13" s="38" t="s">
        <v>3</v>
      </c>
      <c r="O13" s="40" t="s">
        <v>5</v>
      </c>
      <c r="P13" s="40" t="s">
        <v>14</v>
      </c>
      <c r="Q13" s="43" t="s">
        <v>3</v>
      </c>
    </row>
    <row r="14" spans="1:17" ht="20" customHeight="1" x14ac:dyDescent="0.35">
      <c r="A14" s="37"/>
      <c r="B14" s="38"/>
      <c r="C14" s="39"/>
      <c r="D14" s="40"/>
      <c r="E14" s="40"/>
      <c r="F14" s="41"/>
      <c r="G14" s="44"/>
      <c r="H14" s="38"/>
      <c r="I14" s="39"/>
      <c r="J14" s="40"/>
      <c r="K14" s="40"/>
      <c r="L14" s="41"/>
      <c r="M14" s="44"/>
      <c r="N14" s="38"/>
      <c r="O14" s="40"/>
      <c r="P14" s="40"/>
      <c r="Q14" s="43"/>
    </row>
    <row r="15" spans="1:17" ht="40" customHeight="1" x14ac:dyDescent="0.35">
      <c r="A15" s="37">
        <v>42784</v>
      </c>
      <c r="B15" s="38" t="s">
        <v>1</v>
      </c>
      <c r="C15" s="39" t="s">
        <v>5</v>
      </c>
      <c r="D15" s="40" t="s">
        <v>8</v>
      </c>
      <c r="E15" s="40" t="s">
        <v>14</v>
      </c>
      <c r="F15" s="41" t="s">
        <v>5</v>
      </c>
      <c r="G15" s="44"/>
      <c r="H15" s="38" t="s">
        <v>3</v>
      </c>
      <c r="I15" s="39" t="s">
        <v>7</v>
      </c>
      <c r="J15" s="40" t="s">
        <v>6</v>
      </c>
      <c r="K15" s="40" t="s">
        <v>14</v>
      </c>
      <c r="L15" s="41" t="s">
        <v>7</v>
      </c>
      <c r="M15" s="44"/>
      <c r="N15" s="38" t="s">
        <v>2</v>
      </c>
      <c r="O15" s="40" t="s">
        <v>4</v>
      </c>
      <c r="P15" s="40" t="s">
        <v>14</v>
      </c>
      <c r="Q15" s="43" t="s">
        <v>4</v>
      </c>
    </row>
    <row r="16" spans="1:17" ht="20" customHeight="1" x14ac:dyDescent="0.35">
      <c r="A16" s="37"/>
      <c r="B16" s="38"/>
      <c r="C16" s="39"/>
      <c r="D16" s="40"/>
      <c r="E16" s="40"/>
      <c r="F16" s="41"/>
      <c r="G16" s="44"/>
      <c r="H16" s="38"/>
      <c r="I16" s="39"/>
      <c r="J16" s="40"/>
      <c r="K16" s="40"/>
      <c r="L16" s="41"/>
      <c r="M16" s="44"/>
      <c r="N16" s="38"/>
      <c r="O16" s="40"/>
      <c r="P16" s="40"/>
      <c r="Q16" s="43"/>
    </row>
    <row r="17" spans="1:17" ht="40" customHeight="1" thickBot="1" x14ac:dyDescent="0.4">
      <c r="A17" s="58">
        <v>42798</v>
      </c>
      <c r="B17" s="45" t="s">
        <v>2</v>
      </c>
      <c r="C17" s="46" t="s">
        <v>5</v>
      </c>
      <c r="D17" s="47" t="s">
        <v>7</v>
      </c>
      <c r="E17" s="47" t="s">
        <v>14</v>
      </c>
      <c r="F17" s="48" t="s">
        <v>7</v>
      </c>
      <c r="G17" s="59"/>
      <c r="H17" s="45" t="s">
        <v>3</v>
      </c>
      <c r="I17" s="46" t="s">
        <v>4</v>
      </c>
      <c r="J17" s="47" t="s">
        <v>8</v>
      </c>
      <c r="K17" s="47" t="s">
        <v>14</v>
      </c>
      <c r="L17" s="48" t="s">
        <v>4</v>
      </c>
      <c r="M17" s="59"/>
      <c r="N17" s="45" t="s">
        <v>1</v>
      </c>
      <c r="O17" s="47" t="s">
        <v>6</v>
      </c>
      <c r="P17" s="47" t="s">
        <v>14</v>
      </c>
      <c r="Q17" s="49" t="s">
        <v>1</v>
      </c>
    </row>
    <row r="23" spans="1:17" ht="31" x14ac:dyDescent="0.35">
      <c r="B23" s="60" t="s">
        <v>15</v>
      </c>
      <c r="C23" s="61"/>
      <c r="D23" s="62"/>
      <c r="E23" s="61"/>
    </row>
    <row r="24" spans="1:17" x14ac:dyDescent="0.35">
      <c r="B24" s="61"/>
      <c r="C24" s="61"/>
      <c r="D24" s="62"/>
      <c r="E24" s="61"/>
    </row>
    <row r="25" spans="1:17" ht="21.5" thickBot="1" x14ac:dyDescent="0.4">
      <c r="B25" s="63" t="s">
        <v>16</v>
      </c>
      <c r="C25" s="64"/>
      <c r="D25" s="65" t="s">
        <v>17</v>
      </c>
      <c r="E25" s="64"/>
      <c r="F25" s="64"/>
      <c r="G25" s="64"/>
      <c r="H25" s="66" t="s">
        <v>18</v>
      </c>
      <c r="I25" s="64"/>
      <c r="J25" s="65" t="s">
        <v>19</v>
      </c>
      <c r="K25" s="64"/>
      <c r="L25" s="64"/>
      <c r="M25" s="64"/>
      <c r="N25" s="64"/>
      <c r="O25" s="64"/>
    </row>
    <row r="26" spans="1:17" ht="21.5" thickTop="1" x14ac:dyDescent="0.35">
      <c r="B26" s="67" t="s">
        <v>1</v>
      </c>
      <c r="D26" s="67" t="s">
        <v>20</v>
      </c>
      <c r="H26" s="68" t="s">
        <v>21</v>
      </c>
      <c r="J26" s="69" t="s">
        <v>22</v>
      </c>
    </row>
    <row r="27" spans="1:17" ht="21" x14ac:dyDescent="0.35">
      <c r="B27" s="67" t="s">
        <v>5</v>
      </c>
      <c r="D27" s="67" t="s">
        <v>20</v>
      </c>
      <c r="H27" s="68" t="s">
        <v>21</v>
      </c>
      <c r="J27" s="69" t="s">
        <v>23</v>
      </c>
    </row>
    <row r="28" spans="1:17" ht="21" x14ac:dyDescent="0.35">
      <c r="B28" s="67" t="s">
        <v>6</v>
      </c>
      <c r="D28" s="67" t="s">
        <v>24</v>
      </c>
      <c r="H28" s="68" t="s">
        <v>25</v>
      </c>
      <c r="J28" s="69" t="s">
        <v>26</v>
      </c>
    </row>
    <row r="29" spans="1:17" ht="21" x14ac:dyDescent="0.35">
      <c r="B29" s="67" t="s">
        <v>3</v>
      </c>
      <c r="D29" s="67" t="s">
        <v>27</v>
      </c>
      <c r="H29" s="68" t="s">
        <v>28</v>
      </c>
      <c r="J29" s="69" t="s">
        <v>29</v>
      </c>
    </row>
    <row r="30" spans="1:17" ht="21" x14ac:dyDescent="0.35">
      <c r="B30" s="67" t="s">
        <v>7</v>
      </c>
      <c r="D30" s="67" t="s">
        <v>30</v>
      </c>
      <c r="H30" s="68" t="s">
        <v>31</v>
      </c>
      <c r="J30" s="69" t="s">
        <v>32</v>
      </c>
    </row>
    <row r="31" spans="1:17" ht="21" x14ac:dyDescent="0.35">
      <c r="B31" s="67" t="s">
        <v>8</v>
      </c>
      <c r="D31" s="67" t="s">
        <v>33</v>
      </c>
      <c r="H31" s="68" t="s">
        <v>34</v>
      </c>
      <c r="J31" s="69" t="s">
        <v>35</v>
      </c>
    </row>
    <row r="32" spans="1:17" ht="21" x14ac:dyDescent="0.35">
      <c r="B32" s="67" t="s">
        <v>2</v>
      </c>
      <c r="D32" s="67" t="s">
        <v>36</v>
      </c>
      <c r="H32" s="68" t="s">
        <v>37</v>
      </c>
      <c r="J32" s="69" t="s">
        <v>38</v>
      </c>
    </row>
    <row r="33" spans="2:10" ht="21" x14ac:dyDescent="0.5">
      <c r="B33" s="67" t="s">
        <v>4</v>
      </c>
      <c r="D33" s="67" t="s">
        <v>39</v>
      </c>
      <c r="G33" s="70" t="s">
        <v>41</v>
      </c>
      <c r="H33" s="68"/>
      <c r="J33" s="69" t="s">
        <v>40</v>
      </c>
    </row>
  </sheetData>
  <mergeCells count="3">
    <mergeCell ref="B2:D2"/>
    <mergeCell ref="H2:J2"/>
    <mergeCell ref="N2:O2"/>
  </mergeCells>
  <hyperlinks>
    <hyperlink ref="J26" r:id="rId1" xr:uid="{DC6F5519-5F17-44DA-96CA-D037F3A05846}"/>
    <hyperlink ref="J28" r:id="rId2" xr:uid="{03927687-8639-4F4B-B65D-9A8815AE4F3C}"/>
    <hyperlink ref="J31" r:id="rId3" xr:uid="{6A88280E-A7CF-4FC9-ABA1-2B14843C9652}"/>
    <hyperlink ref="J29" r:id="rId4" xr:uid="{CF3F7993-FB40-471B-AF2B-EB83FFA2DC25}"/>
    <hyperlink ref="J27" r:id="rId5" xr:uid="{3D125527-8350-450E-9465-A1A98DBC973D}"/>
    <hyperlink ref="J30" r:id="rId6" xr:uid="{CFF4312A-1634-4321-BD48-717D45249F0A}"/>
    <hyperlink ref="J32" r:id="rId7" xr:uid="{EB23FA5D-395E-49C7-82F8-59C4F983AE83}"/>
  </hyperlinks>
  <pageMargins left="0.70866141732283472" right="0.70866141732283472" top="1.1811023622047245" bottom="0" header="0.39370078740157483" footer="0"/>
  <pageSetup paperSize="9" scale="88" fitToHeight="0" orientation="landscape" horizontalDpi="0" verticalDpi="0" r:id="rId8"/>
  <headerFooter>
    <oddHeader>&amp;L&amp;G&amp;C&amp;24JUNIOR SQUASH LEAGUE
SEASON 2017-18</oddHeader>
  </headerFooter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59FE-6932-4326-8D43-5B574693208D}">
  <sheetPr codeName="Sheet7"/>
  <dimension ref="B1:AH42"/>
  <sheetViews>
    <sheetView view="pageBreakPreview" zoomScale="60" zoomScaleNormal="100" workbookViewId="0">
      <selection activeCell="Q15" sqref="Q15:U15"/>
    </sheetView>
  </sheetViews>
  <sheetFormatPr defaultRowHeight="14.5" x14ac:dyDescent="0.35"/>
  <cols>
    <col min="1" max="1" width="3.6328125" style="1" customWidth="1"/>
    <col min="2" max="2" width="3.6328125" style="2" hidden="1" customWidth="1"/>
    <col min="3" max="3" width="10.453125" style="1" bestFit="1" customWidth="1"/>
    <col min="4" max="4" width="3.6328125" style="2" hidden="1" customWidth="1"/>
    <col min="5" max="5" width="3.6328125" style="2" customWidth="1"/>
    <col min="6" max="6" width="10.453125" style="1" bestFit="1" customWidth="1"/>
    <col min="7" max="7" width="12.6328125" style="2" customWidth="1"/>
    <col min="8" max="8" width="3.6328125" style="1" customWidth="1"/>
    <col min="9" max="9" width="3.6328125" style="1" hidden="1" customWidth="1"/>
    <col min="10" max="10" width="10.453125" style="1" bestFit="1" customWidth="1"/>
    <col min="11" max="11" width="3.6328125" style="1" hidden="1" customWidth="1"/>
    <col min="12" max="12" width="3.6328125" style="1" customWidth="1"/>
    <col min="13" max="13" width="10.453125" style="1" bestFit="1" customWidth="1"/>
    <col min="14" max="14" width="12.6328125" style="2" customWidth="1"/>
    <col min="15" max="15" width="3.6328125" style="1" customWidth="1"/>
    <col min="16" max="16" width="3.6328125" style="1" hidden="1" customWidth="1"/>
    <col min="17" max="17" width="10.453125" style="1" bestFit="1" customWidth="1"/>
    <col min="18" max="18" width="3.6328125" style="1" hidden="1" customWidth="1"/>
    <col min="19" max="19" width="3.6328125" style="1" customWidth="1"/>
    <col min="20" max="20" width="10.453125" style="1" bestFit="1" customWidth="1"/>
    <col min="21" max="21" width="12.6328125" style="2" customWidth="1"/>
    <col min="22" max="22" width="3.6328125" style="1" customWidth="1"/>
    <col min="23" max="23" width="3.6328125" style="1" hidden="1" customWidth="1"/>
    <col min="24" max="24" width="10.453125" style="1" bestFit="1" customWidth="1"/>
    <col min="25" max="25" width="3.6328125" style="1" hidden="1" customWidth="1"/>
    <col min="26" max="26" width="3.6328125" style="1" customWidth="1"/>
    <col min="27" max="27" width="10.453125" style="1" bestFit="1" customWidth="1"/>
    <col min="28" max="28" width="12.6328125" style="2" customWidth="1"/>
    <col min="29" max="30" width="3.6328125" style="1" customWidth="1"/>
    <col min="31" max="31" width="28.54296875" style="2" bestFit="1" customWidth="1"/>
    <col min="32" max="32" width="23" style="1" bestFit="1" customWidth="1"/>
    <col min="33" max="33" width="25.6328125" style="2" customWidth="1"/>
    <col min="34" max="34" width="46.6328125" style="1" bestFit="1" customWidth="1"/>
    <col min="35" max="16384" width="8.7265625" style="1"/>
  </cols>
  <sheetData>
    <row r="1" spans="2:34" ht="15" thickBot="1" x14ac:dyDescent="0.4"/>
    <row r="2" spans="2:34" ht="30" customHeight="1" x14ac:dyDescent="0.35">
      <c r="B2" s="218"/>
      <c r="C2" s="246" t="s">
        <v>149</v>
      </c>
      <c r="D2" s="247"/>
      <c r="E2" s="247"/>
      <c r="F2" s="247"/>
      <c r="G2" s="248"/>
      <c r="I2" s="218"/>
      <c r="J2" s="246" t="s">
        <v>148</v>
      </c>
      <c r="K2" s="247"/>
      <c r="L2" s="247"/>
      <c r="M2" s="247"/>
      <c r="N2" s="248"/>
      <c r="P2" s="218"/>
      <c r="Q2" s="246" t="s">
        <v>147</v>
      </c>
      <c r="R2" s="247"/>
      <c r="S2" s="247"/>
      <c r="T2" s="247"/>
      <c r="U2" s="248"/>
      <c r="V2" s="2"/>
      <c r="W2" s="218"/>
      <c r="X2" s="246" t="s">
        <v>146</v>
      </c>
      <c r="Y2" s="247"/>
      <c r="Z2" s="247"/>
      <c r="AA2" s="247"/>
      <c r="AB2" s="248"/>
      <c r="AE2" s="60" t="s">
        <v>15</v>
      </c>
      <c r="AF2" s="220"/>
      <c r="AG2" s="221"/>
      <c r="AH2" s="220"/>
    </row>
    <row r="3" spans="2:34" ht="30" customHeight="1" x14ac:dyDescent="0.35">
      <c r="B3" s="222"/>
      <c r="C3" s="249" t="s">
        <v>145</v>
      </c>
      <c r="D3" s="250"/>
      <c r="E3" s="250"/>
      <c r="F3" s="250"/>
      <c r="G3" s="251"/>
      <c r="I3" s="217"/>
      <c r="J3" s="249" t="s">
        <v>145</v>
      </c>
      <c r="K3" s="250"/>
      <c r="L3" s="250"/>
      <c r="M3" s="250"/>
      <c r="N3" s="251"/>
      <c r="P3" s="217"/>
      <c r="Q3" s="254" t="s">
        <v>144</v>
      </c>
      <c r="R3" s="255"/>
      <c r="S3" s="255"/>
      <c r="T3" s="255"/>
      <c r="U3" s="256"/>
      <c r="V3" s="2"/>
      <c r="W3" s="217"/>
      <c r="X3" s="254" t="s">
        <v>143</v>
      </c>
      <c r="Y3" s="255"/>
      <c r="Z3" s="255"/>
      <c r="AA3" s="255"/>
      <c r="AB3" s="256"/>
      <c r="AE3" s="220"/>
      <c r="AF3" s="220"/>
      <c r="AG3" s="221"/>
      <c r="AH3" s="220"/>
    </row>
    <row r="4" spans="2:34" ht="20" customHeight="1" thickBot="1" x14ac:dyDescent="0.4">
      <c r="B4" s="219"/>
      <c r="C4" s="215" t="s">
        <v>135</v>
      </c>
      <c r="D4" s="214"/>
      <c r="E4" s="214"/>
      <c r="F4" s="214" t="s">
        <v>44</v>
      </c>
      <c r="G4" s="213" t="s">
        <v>134</v>
      </c>
      <c r="I4" s="216"/>
      <c r="J4" s="215" t="s">
        <v>135</v>
      </c>
      <c r="K4" s="214"/>
      <c r="L4" s="214"/>
      <c r="M4" s="214" t="s">
        <v>44</v>
      </c>
      <c r="N4" s="213" t="s">
        <v>134</v>
      </c>
      <c r="P4" s="216"/>
      <c r="Q4" s="215" t="s">
        <v>135</v>
      </c>
      <c r="R4" s="214"/>
      <c r="S4" s="214"/>
      <c r="T4" s="214" t="s">
        <v>44</v>
      </c>
      <c r="U4" s="213" t="s">
        <v>134</v>
      </c>
      <c r="W4" s="216"/>
      <c r="X4" s="215" t="s">
        <v>135</v>
      </c>
      <c r="Y4" s="214"/>
      <c r="Z4" s="214"/>
      <c r="AA4" s="214" t="s">
        <v>44</v>
      </c>
      <c r="AB4" s="213" t="s">
        <v>134</v>
      </c>
      <c r="AE4" s="63" t="s">
        <v>16</v>
      </c>
      <c r="AF4" s="65" t="s">
        <v>17</v>
      </c>
      <c r="AG4" s="66" t="s">
        <v>18</v>
      </c>
      <c r="AH4" s="65" t="s">
        <v>19</v>
      </c>
    </row>
    <row r="5" spans="2:34" ht="20" customHeight="1" thickTop="1" x14ac:dyDescent="0.35">
      <c r="B5" s="8">
        <v>1</v>
      </c>
      <c r="C5" s="212" t="str">
        <f>INDEX('7 Teams'!$A$2:$B$8,MATCH('POSTER-7'!B5,'7 Teams'!$A$2:$A$8,0),2)</f>
        <v>Scotstoun 1</v>
      </c>
      <c r="D5" s="211">
        <f>B6</f>
        <v>3</v>
      </c>
      <c r="E5" s="211" t="s">
        <v>126</v>
      </c>
      <c r="F5" s="210" t="str">
        <f>INDEX('7 Teams'!$A$2:$B$8,MATCH('POSTER-7'!D5,'7 Teams'!$A$2:$A$8,0),2)</f>
        <v>Giffnock 1</v>
      </c>
      <c r="G5" s="252" t="s">
        <v>1</v>
      </c>
      <c r="I5" s="8">
        <v>1</v>
      </c>
      <c r="J5" s="212" t="str">
        <f>INDEX('7 Teams'!$A$2:$B$8,MATCH('POSTER-7'!I5,'7 Teams'!$A$2:$A$8,0),2)</f>
        <v>Scotstoun 1</v>
      </c>
      <c r="K5" s="211">
        <f>I6</f>
        <v>4</v>
      </c>
      <c r="L5" s="211" t="s">
        <v>126</v>
      </c>
      <c r="M5" s="210" t="str">
        <f>INDEX('7 Teams'!$A$2:$B$8,MATCH('POSTER-7'!K5,'7 Teams'!$A$2:$A$8,0),2)</f>
        <v>Giffnock 2</v>
      </c>
      <c r="N5" s="252" t="s">
        <v>8</v>
      </c>
      <c r="P5" s="8">
        <v>1</v>
      </c>
      <c r="Q5" s="212" t="str">
        <f>INDEX('7 Teams'!$A$2:$B$8,MATCH('POSTER-7'!P5,'7 Teams'!$A$2:$A$8,0),2)</f>
        <v>Scotstoun 1</v>
      </c>
      <c r="R5" s="211">
        <f>P6</f>
        <v>5</v>
      </c>
      <c r="S5" s="211" t="s">
        <v>126</v>
      </c>
      <c r="T5" s="210" t="str">
        <f>INDEX('7 Teams'!$A$2:$B$8,MATCH('POSTER-7'!R5,'7 Teams'!$A$2:$A$8,0),2)</f>
        <v>Newlands</v>
      </c>
      <c r="U5" s="252" t="s">
        <v>3</v>
      </c>
      <c r="W5" s="8">
        <v>1</v>
      </c>
      <c r="X5" s="212" t="str">
        <f>INDEX('7 Teams'!$A$2:$B$8,MATCH('POSTER-7'!W5,'7 Teams'!$A$2:$A$8,0),2)</f>
        <v>Scotstoun 1</v>
      </c>
      <c r="Y5" s="211">
        <f>W6</f>
        <v>6</v>
      </c>
      <c r="Z5" s="211" t="s">
        <v>126</v>
      </c>
      <c r="AA5" s="210" t="str">
        <f>INDEX('7 Teams'!$A$2:$B$8,MATCH('POSTER-7'!Y5,'7 Teams'!$A$2:$A$8,0),2)</f>
        <v>Townend</v>
      </c>
      <c r="AB5" s="252" t="s">
        <v>7</v>
      </c>
      <c r="AE5" s="67" t="s">
        <v>1</v>
      </c>
      <c r="AF5" s="67" t="s">
        <v>20</v>
      </c>
      <c r="AG5" s="68" t="s">
        <v>21</v>
      </c>
      <c r="AH5" s="69" t="s">
        <v>22</v>
      </c>
    </row>
    <row r="6" spans="2:34" ht="20" customHeight="1" x14ac:dyDescent="0.35">
      <c r="B6" s="8">
        <v>3</v>
      </c>
      <c r="C6" s="212" t="str">
        <f>INDEX('7 Teams'!$A$2:$B$8,MATCH('POSTER-7'!B6,'7 Teams'!$A$2:$A$8,0),2)</f>
        <v>Giffnock 1</v>
      </c>
      <c r="D6" s="211">
        <f>B7</f>
        <v>5</v>
      </c>
      <c r="E6" s="211" t="s">
        <v>126</v>
      </c>
      <c r="F6" s="210" t="str">
        <f>INDEX('7 Teams'!$A$2:$B$8,MATCH('POSTER-7'!D6,'7 Teams'!$A$2:$A$8,0),2)</f>
        <v>Newlands</v>
      </c>
      <c r="G6" s="252"/>
      <c r="I6" s="8">
        <v>4</v>
      </c>
      <c r="J6" s="212" t="str">
        <f>INDEX('7 Teams'!$A$2:$B$8,MATCH('POSTER-7'!I6,'7 Teams'!$A$2:$A$8,0),2)</f>
        <v>Giffnock 2</v>
      </c>
      <c r="K6" s="211">
        <f>I7</f>
        <v>6</v>
      </c>
      <c r="L6" s="211" t="s">
        <v>126</v>
      </c>
      <c r="M6" s="210" t="str">
        <f>INDEX('7 Teams'!$A$2:$B$8,MATCH('POSTER-7'!K6,'7 Teams'!$A$2:$A$8,0),2)</f>
        <v>Townend</v>
      </c>
      <c r="N6" s="252"/>
      <c r="P6" s="8">
        <v>5</v>
      </c>
      <c r="Q6" s="212" t="str">
        <f>INDEX('7 Teams'!$A$2:$B$8,MATCH('POSTER-7'!P6,'7 Teams'!$A$2:$A$8,0),2)</f>
        <v>Newlands</v>
      </c>
      <c r="R6" s="211">
        <f>P7</f>
        <v>7</v>
      </c>
      <c r="S6" s="211" t="s">
        <v>126</v>
      </c>
      <c r="T6" s="210" t="str">
        <f>INDEX('7 Teams'!$A$2:$B$8,MATCH('POSTER-7'!R6,'7 Teams'!$A$2:$A$8,0),2)</f>
        <v>Western</v>
      </c>
      <c r="U6" s="252"/>
      <c r="W6" s="8">
        <v>6</v>
      </c>
      <c r="X6" s="212" t="str">
        <f>INDEX('7 Teams'!$A$2:$B$8,MATCH('POSTER-7'!W6,'7 Teams'!$A$2:$A$8,0),2)</f>
        <v>Townend</v>
      </c>
      <c r="Y6" s="211">
        <f>W7</f>
        <v>2</v>
      </c>
      <c r="Z6" s="211" t="s">
        <v>126</v>
      </c>
      <c r="AA6" s="210" t="str">
        <f>INDEX('7 Teams'!$A$2:$B$8,MATCH('POSTER-7'!Y6,'7 Teams'!$A$2:$A$8,0),2)</f>
        <v>Scotstoun 2</v>
      </c>
      <c r="AB6" s="252"/>
      <c r="AE6" s="67" t="s">
        <v>5</v>
      </c>
      <c r="AF6" s="67" t="s">
        <v>20</v>
      </c>
      <c r="AG6" s="68" t="s">
        <v>21</v>
      </c>
      <c r="AH6" s="69" t="s">
        <v>23</v>
      </c>
    </row>
    <row r="7" spans="2:34" ht="20" customHeight="1" x14ac:dyDescent="0.35">
      <c r="B7" s="8">
        <v>5</v>
      </c>
      <c r="C7" s="212" t="str">
        <f>INDEX('7 Teams'!$A$2:$B$8,MATCH('POSTER-7'!B7,'7 Teams'!$A$2:$A$8,0),2)</f>
        <v>Newlands</v>
      </c>
      <c r="D7" s="211">
        <f>B5</f>
        <v>1</v>
      </c>
      <c r="E7" s="211" t="s">
        <v>126</v>
      </c>
      <c r="F7" s="210" t="str">
        <f>INDEX('7 Teams'!$A$2:$B$8,MATCH('POSTER-7'!D7,'7 Teams'!$A$2:$A$8,0),2)</f>
        <v>Scotstoun 1</v>
      </c>
      <c r="G7" s="252"/>
      <c r="I7" s="8">
        <v>6</v>
      </c>
      <c r="J7" s="212" t="str">
        <f>INDEX('7 Teams'!$A$2:$B$8,MATCH('POSTER-7'!I7,'7 Teams'!$A$2:$A$8,0),2)</f>
        <v>Townend</v>
      </c>
      <c r="K7" s="211">
        <f>I5</f>
        <v>1</v>
      </c>
      <c r="L7" s="211" t="s">
        <v>126</v>
      </c>
      <c r="M7" s="210" t="str">
        <f>INDEX('7 Teams'!$A$2:$B$8,MATCH('POSTER-7'!K7,'7 Teams'!$A$2:$A$8,0),2)</f>
        <v>Scotstoun 1</v>
      </c>
      <c r="N7" s="252"/>
      <c r="P7" s="8">
        <v>7</v>
      </c>
      <c r="Q7" s="212" t="str">
        <f>INDEX('7 Teams'!$A$2:$B$8,MATCH('POSTER-7'!P7,'7 Teams'!$A$2:$A$8,0),2)</f>
        <v>Western</v>
      </c>
      <c r="R7" s="211">
        <f>P5</f>
        <v>1</v>
      </c>
      <c r="S7" s="211" t="s">
        <v>126</v>
      </c>
      <c r="T7" s="210" t="str">
        <f>INDEX('7 Teams'!$A$2:$B$8,MATCH('POSTER-7'!R7,'7 Teams'!$A$2:$A$8,0),2)</f>
        <v>Scotstoun 1</v>
      </c>
      <c r="U7" s="252"/>
      <c r="W7" s="8">
        <v>2</v>
      </c>
      <c r="X7" s="212" t="str">
        <f>INDEX('7 Teams'!$A$2:$B$8,MATCH('POSTER-7'!W7,'7 Teams'!$A$2:$A$8,0),2)</f>
        <v>Scotstoun 2</v>
      </c>
      <c r="Y7" s="211">
        <f>W5</f>
        <v>1</v>
      </c>
      <c r="Z7" s="211" t="s">
        <v>126</v>
      </c>
      <c r="AA7" s="210" t="str">
        <f>INDEX('7 Teams'!$A$2:$B$8,MATCH('POSTER-7'!Y7,'7 Teams'!$A$2:$A$8,0),2)</f>
        <v>Scotstoun 1</v>
      </c>
      <c r="AB7" s="252"/>
      <c r="AE7" s="67" t="s">
        <v>6</v>
      </c>
      <c r="AF7" s="67" t="s">
        <v>24</v>
      </c>
      <c r="AG7" s="68" t="s">
        <v>25</v>
      </c>
      <c r="AH7" s="69" t="s">
        <v>26</v>
      </c>
    </row>
    <row r="8" spans="2:34" ht="20" customHeight="1" x14ac:dyDescent="0.35">
      <c r="B8" s="8"/>
      <c r="C8" s="206"/>
      <c r="D8" s="9"/>
      <c r="E8" s="9"/>
      <c r="F8" s="205"/>
      <c r="G8" s="10"/>
      <c r="I8" s="206"/>
      <c r="J8" s="206"/>
      <c r="K8" s="9"/>
      <c r="L8" s="9"/>
      <c r="M8" s="205"/>
      <c r="N8" s="10"/>
      <c r="P8" s="8"/>
      <c r="Q8" s="206"/>
      <c r="R8" s="9"/>
      <c r="S8" s="9"/>
      <c r="T8" s="205"/>
      <c r="U8" s="10"/>
      <c r="W8" s="8"/>
      <c r="X8" s="206"/>
      <c r="Y8" s="9"/>
      <c r="Z8" s="9"/>
      <c r="AA8" s="205"/>
      <c r="AB8" s="10"/>
      <c r="AE8" s="67" t="s">
        <v>3</v>
      </c>
      <c r="AF8" s="67" t="s">
        <v>27</v>
      </c>
      <c r="AG8" s="68" t="s">
        <v>28</v>
      </c>
      <c r="AH8" s="69" t="s">
        <v>29</v>
      </c>
    </row>
    <row r="9" spans="2:34" ht="20" customHeight="1" x14ac:dyDescent="0.35">
      <c r="B9" s="8">
        <v>7</v>
      </c>
      <c r="C9" s="209" t="str">
        <f>INDEX('7 Teams'!$A$2:$B$8,MATCH('POSTER-7'!B9,'7 Teams'!$A$2:$A$8,0),2)</f>
        <v>Western</v>
      </c>
      <c r="D9" s="208">
        <f>B10</f>
        <v>2</v>
      </c>
      <c r="E9" s="208" t="s">
        <v>126</v>
      </c>
      <c r="F9" s="207" t="str">
        <f>INDEX('7 Teams'!$A$2:$B$8,MATCH('POSTER-7'!D9,'7 Teams'!$A$2:$A$8,0),2)</f>
        <v>Scotstoun 2</v>
      </c>
      <c r="G9" s="253" t="s">
        <v>2</v>
      </c>
      <c r="I9" s="8">
        <v>2</v>
      </c>
      <c r="J9" s="209" t="str">
        <f>INDEX('7 Teams'!$A$2:$B$8,MATCH('POSTER-7'!I9,'7 Teams'!$A$2:$A$8,0),2)</f>
        <v>Scotstoun 2</v>
      </c>
      <c r="K9" s="208">
        <f>I10</f>
        <v>3</v>
      </c>
      <c r="L9" s="208" t="s">
        <v>126</v>
      </c>
      <c r="M9" s="207" t="str">
        <f>INDEX('7 Teams'!$A$2:$B$8,MATCH('POSTER-7'!K9,'7 Teams'!$A$2:$A$8,0),2)</f>
        <v>Giffnock 1</v>
      </c>
      <c r="N9" s="253" t="s">
        <v>6</v>
      </c>
      <c r="P9" s="8">
        <v>3</v>
      </c>
      <c r="Q9" s="209" t="str">
        <f>INDEX('7 Teams'!$A$2:$B$8,MATCH('POSTER-7'!P9,'7 Teams'!$A$2:$A$8,0),2)</f>
        <v>Giffnock 1</v>
      </c>
      <c r="R9" s="208">
        <f>P10</f>
        <v>4</v>
      </c>
      <c r="S9" s="208" t="s">
        <v>126</v>
      </c>
      <c r="T9" s="207" t="str">
        <f>INDEX('7 Teams'!$A$2:$B$8,MATCH('POSTER-7'!R9,'7 Teams'!$A$2:$A$8,0),2)</f>
        <v>Giffnock 2</v>
      </c>
      <c r="U9" s="253" t="s">
        <v>5</v>
      </c>
      <c r="W9" s="8">
        <v>4</v>
      </c>
      <c r="X9" s="209" t="str">
        <f>INDEX('7 Teams'!$A$2:$B$8,MATCH('POSTER-7'!W9,'7 Teams'!$A$2:$A$8,0),2)</f>
        <v>Giffnock 2</v>
      </c>
      <c r="Y9" s="208">
        <f>W10</f>
        <v>5</v>
      </c>
      <c r="Z9" s="208" t="s">
        <v>126</v>
      </c>
      <c r="AA9" s="207" t="str">
        <f>INDEX('7 Teams'!$A$2:$B$8,MATCH('POSTER-7'!Y9,'7 Teams'!$A$2:$A$8,0),2)</f>
        <v>Newlands</v>
      </c>
      <c r="AB9" s="253" t="s">
        <v>5</v>
      </c>
      <c r="AE9" s="67" t="s">
        <v>7</v>
      </c>
      <c r="AF9" s="67" t="s">
        <v>30</v>
      </c>
      <c r="AG9" s="68" t="s">
        <v>31</v>
      </c>
      <c r="AH9" s="69" t="s">
        <v>32</v>
      </c>
    </row>
    <row r="10" spans="2:34" ht="20" customHeight="1" x14ac:dyDescent="0.35">
      <c r="B10" s="8">
        <v>2</v>
      </c>
      <c r="C10" s="209" t="str">
        <f>INDEX('7 Teams'!$A$2:$B$8,MATCH('POSTER-7'!B10,'7 Teams'!$A$2:$A$8,0),2)</f>
        <v>Scotstoun 2</v>
      </c>
      <c r="D10" s="208">
        <f>B11</f>
        <v>4</v>
      </c>
      <c r="E10" s="208" t="s">
        <v>126</v>
      </c>
      <c r="F10" s="207" t="str">
        <f>INDEX('7 Teams'!$A$2:$B$8,MATCH('POSTER-7'!D10,'7 Teams'!$A$2:$A$8,0),2)</f>
        <v>Giffnock 2</v>
      </c>
      <c r="G10" s="253"/>
      <c r="I10" s="8">
        <v>3</v>
      </c>
      <c r="J10" s="209" t="str">
        <f>INDEX('7 Teams'!$A$2:$B$8,MATCH('POSTER-7'!I10,'7 Teams'!$A$2:$A$8,0),2)</f>
        <v>Giffnock 1</v>
      </c>
      <c r="K10" s="208">
        <f>I11</f>
        <v>5</v>
      </c>
      <c r="L10" s="208" t="s">
        <v>126</v>
      </c>
      <c r="M10" s="207" t="str">
        <f>INDEX('7 Teams'!$A$2:$B$8,MATCH('POSTER-7'!K10,'7 Teams'!$A$2:$A$8,0),2)</f>
        <v>Newlands</v>
      </c>
      <c r="N10" s="253"/>
      <c r="P10" s="8">
        <v>4</v>
      </c>
      <c r="Q10" s="209" t="str">
        <f>INDEX('7 Teams'!$A$2:$B$8,MATCH('POSTER-7'!P10,'7 Teams'!$A$2:$A$8,0),2)</f>
        <v>Giffnock 2</v>
      </c>
      <c r="R10" s="208">
        <f>P11</f>
        <v>6</v>
      </c>
      <c r="S10" s="208" t="s">
        <v>126</v>
      </c>
      <c r="T10" s="207" t="str">
        <f>INDEX('7 Teams'!$A$2:$B$8,MATCH('POSTER-7'!R10,'7 Teams'!$A$2:$A$8,0),2)</f>
        <v>Townend</v>
      </c>
      <c r="U10" s="253"/>
      <c r="W10" s="8">
        <v>5</v>
      </c>
      <c r="X10" s="209" t="str">
        <f>INDEX('7 Teams'!$A$2:$B$8,MATCH('POSTER-7'!W10,'7 Teams'!$A$2:$A$8,0),2)</f>
        <v>Newlands</v>
      </c>
      <c r="Y10" s="208">
        <f>W11</f>
        <v>7</v>
      </c>
      <c r="Z10" s="208" t="s">
        <v>126</v>
      </c>
      <c r="AA10" s="207" t="str">
        <f>INDEX('7 Teams'!$A$2:$B$8,MATCH('POSTER-7'!Y10,'7 Teams'!$A$2:$A$8,0),2)</f>
        <v>Western</v>
      </c>
      <c r="AB10" s="253"/>
      <c r="AE10" s="67" t="s">
        <v>8</v>
      </c>
      <c r="AF10" s="67" t="s">
        <v>33</v>
      </c>
      <c r="AG10" s="68" t="s">
        <v>34</v>
      </c>
      <c r="AH10" s="69" t="s">
        <v>35</v>
      </c>
    </row>
    <row r="11" spans="2:34" ht="20" customHeight="1" x14ac:dyDescent="0.35">
      <c r="B11" s="8">
        <v>4</v>
      </c>
      <c r="C11" s="209" t="str">
        <f>INDEX('7 Teams'!$A$2:$B$8,MATCH('POSTER-7'!B11,'7 Teams'!$A$2:$A$8,0),2)</f>
        <v>Giffnock 2</v>
      </c>
      <c r="D11" s="208">
        <f>B9</f>
        <v>7</v>
      </c>
      <c r="E11" s="208" t="s">
        <v>126</v>
      </c>
      <c r="F11" s="207" t="str">
        <f>INDEX('7 Teams'!$A$2:$B$8,MATCH('POSTER-7'!D11,'7 Teams'!$A$2:$A$8,0),2)</f>
        <v>Western</v>
      </c>
      <c r="G11" s="253"/>
      <c r="I11" s="8">
        <v>5</v>
      </c>
      <c r="J11" s="209" t="str">
        <f>INDEX('7 Teams'!$A$2:$B$8,MATCH('POSTER-7'!I11,'7 Teams'!$A$2:$A$8,0),2)</f>
        <v>Newlands</v>
      </c>
      <c r="K11" s="208">
        <f>I9</f>
        <v>2</v>
      </c>
      <c r="L11" s="208" t="s">
        <v>126</v>
      </c>
      <c r="M11" s="207" t="str">
        <f>INDEX('7 Teams'!$A$2:$B$8,MATCH('POSTER-7'!K11,'7 Teams'!$A$2:$A$8,0),2)</f>
        <v>Scotstoun 2</v>
      </c>
      <c r="N11" s="253"/>
      <c r="P11" s="8">
        <v>6</v>
      </c>
      <c r="Q11" s="209" t="str">
        <f>INDEX('7 Teams'!$A$2:$B$8,MATCH('POSTER-7'!P11,'7 Teams'!$A$2:$A$8,0),2)</f>
        <v>Townend</v>
      </c>
      <c r="R11" s="208">
        <f>P9</f>
        <v>3</v>
      </c>
      <c r="S11" s="208" t="s">
        <v>126</v>
      </c>
      <c r="T11" s="207" t="str">
        <f>INDEX('7 Teams'!$A$2:$B$8,MATCH('POSTER-7'!R11,'7 Teams'!$A$2:$A$8,0),2)</f>
        <v>Giffnock 1</v>
      </c>
      <c r="U11" s="253"/>
      <c r="W11" s="8">
        <v>7</v>
      </c>
      <c r="X11" s="209" t="str">
        <f>INDEX('7 Teams'!$A$2:$B$8,MATCH('POSTER-7'!W11,'7 Teams'!$A$2:$A$8,0),2)</f>
        <v>Western</v>
      </c>
      <c r="Y11" s="208">
        <f>W9</f>
        <v>4</v>
      </c>
      <c r="Z11" s="208" t="s">
        <v>126</v>
      </c>
      <c r="AA11" s="207" t="str">
        <f>INDEX('7 Teams'!$A$2:$B$8,MATCH('POSTER-7'!Y11,'7 Teams'!$A$2:$A$8,0),2)</f>
        <v>Giffnock 2</v>
      </c>
      <c r="AB11" s="253"/>
      <c r="AE11" s="67" t="s">
        <v>2</v>
      </c>
      <c r="AF11" s="67" t="s">
        <v>36</v>
      </c>
      <c r="AG11" s="68" t="s">
        <v>37</v>
      </c>
      <c r="AH11" s="69" t="s">
        <v>38</v>
      </c>
    </row>
    <row r="12" spans="2:34" ht="20" customHeight="1" x14ac:dyDescent="0.35">
      <c r="B12" s="8"/>
      <c r="C12" s="206"/>
      <c r="D12" s="9"/>
      <c r="E12" s="9"/>
      <c r="F12" s="205"/>
      <c r="G12" s="10"/>
      <c r="I12" s="206"/>
      <c r="J12" s="206"/>
      <c r="K12" s="205"/>
      <c r="L12" s="205"/>
      <c r="M12" s="205"/>
      <c r="N12" s="10"/>
      <c r="P12" s="8"/>
      <c r="Q12" s="206"/>
      <c r="R12" s="205"/>
      <c r="S12" s="205"/>
      <c r="T12" s="205"/>
      <c r="U12" s="10"/>
      <c r="W12" s="8"/>
      <c r="X12" s="206"/>
      <c r="Y12" s="205"/>
      <c r="Z12" s="205"/>
      <c r="AA12" s="205"/>
      <c r="AB12" s="10"/>
      <c r="AG12" s="68"/>
      <c r="AH12" s="67"/>
    </row>
    <row r="13" spans="2:34" ht="20" customHeight="1" thickBot="1" x14ac:dyDescent="0.4">
      <c r="B13" s="14">
        <v>6</v>
      </c>
      <c r="C13" s="204" t="str">
        <f>INDEX('7 Teams'!$A$2:$B$8,MATCH('POSTER-7'!B13,'7 Teams'!$A$2:$A$8,0),2)</f>
        <v>Townend</v>
      </c>
      <c r="D13" s="15"/>
      <c r="E13" s="15"/>
      <c r="F13" s="203" t="s">
        <v>125</v>
      </c>
      <c r="G13" s="16"/>
      <c r="I13" s="14">
        <v>7</v>
      </c>
      <c r="J13" s="204" t="str">
        <f>INDEX('7 Teams'!$A$2:$B$8,MATCH('POSTER-7'!I13,'7 Teams'!$A$2:$A$8,0),2)</f>
        <v>Western</v>
      </c>
      <c r="K13" s="203"/>
      <c r="L13" s="203"/>
      <c r="M13" s="203" t="s">
        <v>125</v>
      </c>
      <c r="N13" s="16"/>
      <c r="P13" s="14">
        <v>2</v>
      </c>
      <c r="Q13" s="204" t="str">
        <f>INDEX('7 Teams'!$A$2:$B$8,MATCH('POSTER-7'!P13,'7 Teams'!$A$2:$A$8,0),2)</f>
        <v>Scotstoun 2</v>
      </c>
      <c r="R13" s="203"/>
      <c r="S13" s="203"/>
      <c r="T13" s="203" t="s">
        <v>125</v>
      </c>
      <c r="U13" s="16"/>
      <c r="W13" s="14">
        <v>3</v>
      </c>
      <c r="X13" s="204" t="str">
        <f>INDEX('7 Teams'!$A$2:$B$8,MATCH('POSTER-7'!W13,'7 Teams'!$A$2:$A$8,0),2)</f>
        <v>Giffnock 1</v>
      </c>
      <c r="Y13" s="203"/>
      <c r="Z13" s="203"/>
      <c r="AA13" s="203" t="s">
        <v>125</v>
      </c>
      <c r="AB13" s="16"/>
      <c r="AG13" s="68"/>
      <c r="AH13" s="67"/>
    </row>
    <row r="14" spans="2:34" ht="21.5" thickBot="1" x14ac:dyDescent="0.4">
      <c r="AG14" s="68"/>
      <c r="AH14" s="67"/>
    </row>
    <row r="15" spans="2:34" ht="30" customHeight="1" x14ac:dyDescent="0.35">
      <c r="B15" s="218"/>
      <c r="C15" s="246" t="s">
        <v>142</v>
      </c>
      <c r="D15" s="247"/>
      <c r="E15" s="247"/>
      <c r="F15" s="247"/>
      <c r="G15" s="248"/>
      <c r="I15" s="218"/>
      <c r="J15" s="246" t="s">
        <v>141</v>
      </c>
      <c r="K15" s="247"/>
      <c r="L15" s="247"/>
      <c r="M15" s="247"/>
      <c r="N15" s="248"/>
      <c r="P15" s="218"/>
      <c r="Q15" s="246" t="s">
        <v>140</v>
      </c>
      <c r="R15" s="247"/>
      <c r="S15" s="247"/>
      <c r="T15" s="247"/>
      <c r="U15" s="248"/>
      <c r="X15" s="246" t="s">
        <v>139</v>
      </c>
      <c r="Y15" s="247"/>
      <c r="Z15" s="247"/>
      <c r="AA15" s="247"/>
      <c r="AB15" s="248"/>
    </row>
    <row r="16" spans="2:34" ht="30" customHeight="1" x14ac:dyDescent="0.35">
      <c r="B16" s="217"/>
      <c r="C16" s="254" t="s">
        <v>138</v>
      </c>
      <c r="D16" s="255"/>
      <c r="E16" s="255"/>
      <c r="F16" s="255"/>
      <c r="G16" s="256"/>
      <c r="I16" s="217"/>
      <c r="J16" s="254" t="s">
        <v>137</v>
      </c>
      <c r="K16" s="255"/>
      <c r="L16" s="255"/>
      <c r="M16" s="255"/>
      <c r="N16" s="256"/>
      <c r="P16" s="217"/>
      <c r="Q16" s="254" t="s">
        <v>136</v>
      </c>
      <c r="R16" s="255"/>
      <c r="S16" s="255"/>
      <c r="T16" s="255"/>
      <c r="U16" s="256"/>
      <c r="X16" s="206"/>
      <c r="Y16" s="205"/>
      <c r="Z16" s="205"/>
      <c r="AA16" s="205"/>
      <c r="AB16" s="10"/>
    </row>
    <row r="17" spans="2:28" ht="20" customHeight="1" x14ac:dyDescent="0.35">
      <c r="B17" s="216"/>
      <c r="C17" s="215" t="s">
        <v>135</v>
      </c>
      <c r="D17" s="214"/>
      <c r="E17" s="214"/>
      <c r="F17" s="214" t="s">
        <v>44</v>
      </c>
      <c r="G17" s="213" t="s">
        <v>134</v>
      </c>
      <c r="I17" s="216"/>
      <c r="J17" s="215" t="s">
        <v>135</v>
      </c>
      <c r="K17" s="214"/>
      <c r="L17" s="214"/>
      <c r="M17" s="214" t="s">
        <v>44</v>
      </c>
      <c r="N17" s="213" t="s">
        <v>134</v>
      </c>
      <c r="P17" s="216"/>
      <c r="Q17" s="215" t="s">
        <v>135</v>
      </c>
      <c r="R17" s="214"/>
      <c r="S17" s="214"/>
      <c r="T17" s="214" t="s">
        <v>44</v>
      </c>
      <c r="U17" s="213" t="s">
        <v>134</v>
      </c>
      <c r="X17" s="243" t="s">
        <v>133</v>
      </c>
      <c r="Y17" s="244"/>
      <c r="Z17" s="244"/>
      <c r="AA17" s="244"/>
      <c r="AB17" s="245"/>
    </row>
    <row r="18" spans="2:28" ht="20" customHeight="1" x14ac:dyDescent="0.35">
      <c r="B18" s="8">
        <v>1</v>
      </c>
      <c r="C18" s="212" t="str">
        <f>INDEX('7 Teams'!$A$2:$B$8,MATCH('POSTER-7'!B18,'7 Teams'!$A$2:$A$8,0),2)</f>
        <v>Scotstoun 1</v>
      </c>
      <c r="D18" s="211">
        <f>B19</f>
        <v>7</v>
      </c>
      <c r="E18" s="211" t="s">
        <v>126</v>
      </c>
      <c r="F18" s="210" t="str">
        <f>INDEX('7 Teams'!$A$2:$B$8,MATCH('POSTER-7'!D18,'7 Teams'!$A$2:$A$8,0),2)</f>
        <v>Western</v>
      </c>
      <c r="G18" s="252" t="s">
        <v>3</v>
      </c>
      <c r="I18" s="8">
        <v>1</v>
      </c>
      <c r="J18" s="212" t="str">
        <f>INDEX('7 Teams'!$A$2:$B$8,MATCH('POSTER-7'!I18,'7 Teams'!$A$2:$A$8,0),2)</f>
        <v>Scotstoun 1</v>
      </c>
      <c r="K18" s="211">
        <f>I19</f>
        <v>2</v>
      </c>
      <c r="L18" s="211" t="s">
        <v>126</v>
      </c>
      <c r="M18" s="210" t="str">
        <f>INDEX('7 Teams'!$A$2:$B$8,MATCH('POSTER-7'!K18,'7 Teams'!$A$2:$A$8,0),2)</f>
        <v>Scotstoun 2</v>
      </c>
      <c r="N18" s="252" t="s">
        <v>7</v>
      </c>
      <c r="P18" s="8">
        <v>2</v>
      </c>
      <c r="Q18" s="212" t="str">
        <f>INDEX('7 Teams'!$A$2:$B$8,MATCH('POSTER-7'!P18,'7 Teams'!$A$2:$A$8,0),2)</f>
        <v>Scotstoun 2</v>
      </c>
      <c r="R18" s="211">
        <f>P19</f>
        <v>3</v>
      </c>
      <c r="S18" s="211" t="s">
        <v>126</v>
      </c>
      <c r="T18" s="210" t="str">
        <f>INDEX('7 Teams'!$A$2:$B$8,MATCH('POSTER-7'!R18,'7 Teams'!$A$2:$A$8,0),2)</f>
        <v>Giffnock 1</v>
      </c>
      <c r="U18" s="252" t="s">
        <v>1</v>
      </c>
      <c r="X18" s="243" t="s">
        <v>132</v>
      </c>
      <c r="Y18" s="244"/>
      <c r="Z18" s="244"/>
      <c r="AA18" s="244"/>
      <c r="AB18" s="245"/>
    </row>
    <row r="19" spans="2:28" ht="20" customHeight="1" x14ac:dyDescent="0.35">
      <c r="B19" s="8">
        <v>7</v>
      </c>
      <c r="C19" s="212" t="str">
        <f>INDEX('7 Teams'!$A$2:$B$8,MATCH('POSTER-7'!B19,'7 Teams'!$A$2:$A$8,0),2)</f>
        <v>Western</v>
      </c>
      <c r="D19" s="211">
        <f>B20</f>
        <v>3</v>
      </c>
      <c r="E19" s="211" t="s">
        <v>126</v>
      </c>
      <c r="F19" s="210" t="str">
        <f>INDEX('7 Teams'!$A$2:$B$8,MATCH('POSTER-7'!D19,'7 Teams'!$A$2:$A$8,0),2)</f>
        <v>Giffnock 1</v>
      </c>
      <c r="G19" s="252"/>
      <c r="I19" s="8">
        <v>2</v>
      </c>
      <c r="J19" s="212" t="str">
        <f>INDEX('7 Teams'!$A$2:$B$8,MATCH('POSTER-7'!I19,'7 Teams'!$A$2:$A$8,0),2)</f>
        <v>Scotstoun 2</v>
      </c>
      <c r="K19" s="211">
        <f>I20</f>
        <v>4</v>
      </c>
      <c r="L19" s="211" t="s">
        <v>126</v>
      </c>
      <c r="M19" s="210" t="str">
        <f>INDEX('7 Teams'!$A$2:$B$8,MATCH('POSTER-7'!K19,'7 Teams'!$A$2:$A$8,0),2)</f>
        <v>Giffnock 2</v>
      </c>
      <c r="N19" s="252"/>
      <c r="P19" s="8">
        <v>3</v>
      </c>
      <c r="Q19" s="212" t="str">
        <f>INDEX('7 Teams'!$A$2:$B$8,MATCH('POSTER-7'!P19,'7 Teams'!$A$2:$A$8,0),2)</f>
        <v>Giffnock 1</v>
      </c>
      <c r="R19" s="211">
        <f>P20</f>
        <v>4</v>
      </c>
      <c r="S19" s="211" t="s">
        <v>126</v>
      </c>
      <c r="T19" s="210" t="str">
        <f>INDEX('7 Teams'!$A$2:$B$8,MATCH('POSTER-7'!R19,'7 Teams'!$A$2:$A$8,0),2)</f>
        <v>Giffnock 2</v>
      </c>
      <c r="U19" s="252"/>
      <c r="X19" s="243" t="s">
        <v>131</v>
      </c>
      <c r="Y19" s="244"/>
      <c r="Z19" s="244"/>
      <c r="AA19" s="244"/>
      <c r="AB19" s="245"/>
    </row>
    <row r="20" spans="2:28" ht="20" customHeight="1" x14ac:dyDescent="0.35">
      <c r="B20" s="8">
        <v>3</v>
      </c>
      <c r="C20" s="212" t="str">
        <f>INDEX('7 Teams'!$A$2:$B$8,MATCH('POSTER-7'!B20,'7 Teams'!$A$2:$A$8,0),2)</f>
        <v>Giffnock 1</v>
      </c>
      <c r="D20" s="211">
        <f>B18</f>
        <v>1</v>
      </c>
      <c r="E20" s="211" t="s">
        <v>126</v>
      </c>
      <c r="F20" s="210" t="str">
        <f>INDEX('7 Teams'!$A$2:$B$8,MATCH('POSTER-7'!D20,'7 Teams'!$A$2:$A$8,0),2)</f>
        <v>Scotstoun 1</v>
      </c>
      <c r="G20" s="252"/>
      <c r="I20" s="8">
        <v>4</v>
      </c>
      <c r="J20" s="212" t="str">
        <f>INDEX('7 Teams'!$A$2:$B$8,MATCH('POSTER-7'!I20,'7 Teams'!$A$2:$A$8,0),2)</f>
        <v>Giffnock 2</v>
      </c>
      <c r="K20" s="211">
        <f>I18</f>
        <v>1</v>
      </c>
      <c r="L20" s="211" t="s">
        <v>126</v>
      </c>
      <c r="M20" s="210" t="str">
        <f>INDEX('7 Teams'!$A$2:$B$8,MATCH('POSTER-7'!K20,'7 Teams'!$A$2:$A$8,0),2)</f>
        <v>Scotstoun 1</v>
      </c>
      <c r="N20" s="252"/>
      <c r="P20" s="8">
        <v>4</v>
      </c>
      <c r="Q20" s="212" t="str">
        <f>INDEX('7 Teams'!$A$2:$B$8,MATCH('POSTER-7'!P20,'7 Teams'!$A$2:$A$8,0),2)</f>
        <v>Giffnock 2</v>
      </c>
      <c r="R20" s="211">
        <f>P18</f>
        <v>2</v>
      </c>
      <c r="S20" s="211" t="s">
        <v>126</v>
      </c>
      <c r="T20" s="210" t="str">
        <f>INDEX('7 Teams'!$A$2:$B$8,MATCH('POSTER-7'!R20,'7 Teams'!$A$2:$A$8,0),2)</f>
        <v>Scotstoun 2</v>
      </c>
      <c r="U20" s="252"/>
      <c r="X20" s="243" t="s">
        <v>130</v>
      </c>
      <c r="Y20" s="244"/>
      <c r="Z20" s="244"/>
      <c r="AA20" s="244"/>
      <c r="AB20" s="245"/>
    </row>
    <row r="21" spans="2:28" ht="20" customHeight="1" x14ac:dyDescent="0.35">
      <c r="B21" s="8"/>
      <c r="C21" s="206"/>
      <c r="D21" s="9"/>
      <c r="E21" s="9"/>
      <c r="F21" s="205"/>
      <c r="G21" s="10"/>
      <c r="I21" s="8"/>
      <c r="J21" s="206"/>
      <c r="K21" s="9"/>
      <c r="L21" s="9"/>
      <c r="M21" s="205"/>
      <c r="N21" s="10"/>
      <c r="P21" s="8"/>
      <c r="Q21" s="206"/>
      <c r="R21" s="9"/>
      <c r="S21" s="9"/>
      <c r="T21" s="205"/>
      <c r="U21" s="10"/>
      <c r="X21" s="243" t="s">
        <v>129</v>
      </c>
      <c r="Y21" s="244"/>
      <c r="Z21" s="244"/>
      <c r="AA21" s="244"/>
      <c r="AB21" s="245"/>
    </row>
    <row r="22" spans="2:28" ht="20" customHeight="1" x14ac:dyDescent="0.35">
      <c r="B22" s="8">
        <v>5</v>
      </c>
      <c r="C22" s="209" t="str">
        <f>INDEX('7 Teams'!$A$2:$B$8,MATCH('POSTER-7'!B22,'7 Teams'!$A$2:$A$8,0),2)</f>
        <v>Newlands</v>
      </c>
      <c r="D22" s="208">
        <f>B23</f>
        <v>6</v>
      </c>
      <c r="E22" s="208" t="s">
        <v>126</v>
      </c>
      <c r="F22" s="207" t="str">
        <f>INDEX('7 Teams'!$A$2:$B$8,MATCH('POSTER-7'!D22,'7 Teams'!$A$2:$A$8,0),2)</f>
        <v>Townend</v>
      </c>
      <c r="G22" s="253" t="s">
        <v>8</v>
      </c>
      <c r="I22" s="8">
        <v>6</v>
      </c>
      <c r="J22" s="209" t="str">
        <f>INDEX('7 Teams'!$A$2:$B$8,MATCH('POSTER-7'!I22,'7 Teams'!$A$2:$A$8,0),2)</f>
        <v>Townend</v>
      </c>
      <c r="K22" s="208">
        <f>I23</f>
        <v>7</v>
      </c>
      <c r="L22" s="208" t="s">
        <v>126</v>
      </c>
      <c r="M22" s="207" t="str">
        <f>INDEX('7 Teams'!$A$2:$B$8,MATCH('POSTER-7'!K22,'7 Teams'!$A$2:$A$8,0),2)</f>
        <v>Western</v>
      </c>
      <c r="N22" s="253" t="s">
        <v>2</v>
      </c>
      <c r="P22" s="8">
        <v>5</v>
      </c>
      <c r="Q22" s="209" t="str">
        <f>INDEX('7 Teams'!$A$2:$B$8,MATCH('POSTER-7'!P22,'7 Teams'!$A$2:$A$8,0),2)</f>
        <v>Newlands</v>
      </c>
      <c r="R22" s="208">
        <f>P23</f>
        <v>6</v>
      </c>
      <c r="S22" s="208" t="s">
        <v>126</v>
      </c>
      <c r="T22" s="207" t="str">
        <f>INDEX('7 Teams'!$A$2:$B$8,MATCH('POSTER-7'!R22,'7 Teams'!$A$2:$A$8,0),2)</f>
        <v>Townend</v>
      </c>
      <c r="U22" s="253" t="s">
        <v>6</v>
      </c>
      <c r="X22" s="243" t="s">
        <v>128</v>
      </c>
      <c r="Y22" s="244"/>
      <c r="Z22" s="244"/>
      <c r="AA22" s="244"/>
      <c r="AB22" s="245"/>
    </row>
    <row r="23" spans="2:28" ht="20" customHeight="1" x14ac:dyDescent="0.35">
      <c r="B23" s="8">
        <v>6</v>
      </c>
      <c r="C23" s="209" t="str">
        <f>INDEX('7 Teams'!$A$2:$B$8,MATCH('POSTER-7'!B23,'7 Teams'!$A$2:$A$8,0),2)</f>
        <v>Townend</v>
      </c>
      <c r="D23" s="208">
        <f>B24</f>
        <v>2</v>
      </c>
      <c r="E23" s="208" t="s">
        <v>126</v>
      </c>
      <c r="F23" s="207" t="str">
        <f>INDEX('7 Teams'!$A$2:$B$8,MATCH('POSTER-7'!D23,'7 Teams'!$A$2:$A$8,0),2)</f>
        <v>Scotstoun 2</v>
      </c>
      <c r="G23" s="253"/>
      <c r="I23" s="8">
        <v>7</v>
      </c>
      <c r="J23" s="209" t="str">
        <f>INDEX('7 Teams'!$A$2:$B$8,MATCH('POSTER-7'!I23,'7 Teams'!$A$2:$A$8,0),2)</f>
        <v>Western</v>
      </c>
      <c r="K23" s="208">
        <f>I24</f>
        <v>3</v>
      </c>
      <c r="L23" s="208" t="s">
        <v>126</v>
      </c>
      <c r="M23" s="207" t="str">
        <f>INDEX('7 Teams'!$A$2:$B$8,MATCH('POSTER-7'!K23,'7 Teams'!$A$2:$A$8,0),2)</f>
        <v>Giffnock 1</v>
      </c>
      <c r="N23" s="253"/>
      <c r="P23" s="8">
        <v>6</v>
      </c>
      <c r="Q23" s="209" t="str">
        <f>INDEX('7 Teams'!$A$2:$B$8,MATCH('POSTER-7'!P23,'7 Teams'!$A$2:$A$8,0),2)</f>
        <v>Townend</v>
      </c>
      <c r="R23" s="208">
        <f>P24</f>
        <v>7</v>
      </c>
      <c r="S23" s="208" t="s">
        <v>126</v>
      </c>
      <c r="T23" s="207" t="str">
        <f>INDEX('7 Teams'!$A$2:$B$8,MATCH('POSTER-7'!R23,'7 Teams'!$A$2:$A$8,0),2)</f>
        <v>Western</v>
      </c>
      <c r="U23" s="253"/>
      <c r="X23" s="243" t="s">
        <v>127</v>
      </c>
      <c r="Y23" s="244"/>
      <c r="Z23" s="244"/>
      <c r="AA23" s="244"/>
      <c r="AB23" s="245"/>
    </row>
    <row r="24" spans="2:28" ht="20" customHeight="1" x14ac:dyDescent="0.35">
      <c r="B24" s="8">
        <v>2</v>
      </c>
      <c r="C24" s="209" t="str">
        <f>INDEX('7 Teams'!$A$2:$B$8,MATCH('POSTER-7'!B24,'7 Teams'!$A$2:$A$8,0),2)</f>
        <v>Scotstoun 2</v>
      </c>
      <c r="D24" s="208">
        <f>B22</f>
        <v>5</v>
      </c>
      <c r="E24" s="208" t="s">
        <v>126</v>
      </c>
      <c r="F24" s="207" t="str">
        <f>INDEX('7 Teams'!$A$2:$B$8,MATCH('POSTER-7'!D24,'7 Teams'!$A$2:$A$8,0),2)</f>
        <v>Newlands</v>
      </c>
      <c r="G24" s="253"/>
      <c r="I24" s="8">
        <v>3</v>
      </c>
      <c r="J24" s="209" t="str">
        <f>INDEX('7 Teams'!$A$2:$B$8,MATCH('POSTER-7'!I24,'7 Teams'!$A$2:$A$8,0),2)</f>
        <v>Giffnock 1</v>
      </c>
      <c r="K24" s="208">
        <f>I22</f>
        <v>6</v>
      </c>
      <c r="L24" s="208" t="s">
        <v>126</v>
      </c>
      <c r="M24" s="207" t="str">
        <f>INDEX('7 Teams'!$A$2:$B$8,MATCH('POSTER-7'!K24,'7 Teams'!$A$2:$A$8,0),2)</f>
        <v>Townend</v>
      </c>
      <c r="N24" s="253"/>
      <c r="P24" s="8">
        <v>7</v>
      </c>
      <c r="Q24" s="209" t="str">
        <f>INDEX('7 Teams'!$A$2:$B$8,MATCH('POSTER-7'!P24,'7 Teams'!$A$2:$A$8,0),2)</f>
        <v>Western</v>
      </c>
      <c r="R24" s="208">
        <f>P22</f>
        <v>5</v>
      </c>
      <c r="S24" s="208" t="s">
        <v>126</v>
      </c>
      <c r="T24" s="207" t="str">
        <f>INDEX('7 Teams'!$A$2:$B$8,MATCH('POSTER-7'!R24,'7 Teams'!$A$2:$A$8,0),2)</f>
        <v>Newlands</v>
      </c>
      <c r="U24" s="253"/>
      <c r="X24" s="206"/>
      <c r="Y24" s="205"/>
      <c r="Z24" s="205"/>
      <c r="AA24" s="205"/>
      <c r="AB24" s="10"/>
    </row>
    <row r="25" spans="2:28" ht="20" customHeight="1" x14ac:dyDescent="0.35">
      <c r="B25" s="8"/>
      <c r="C25" s="206"/>
      <c r="D25" s="205"/>
      <c r="E25" s="205"/>
      <c r="F25" s="205"/>
      <c r="G25" s="10"/>
      <c r="I25" s="8"/>
      <c r="J25" s="206"/>
      <c r="K25" s="205"/>
      <c r="L25" s="205"/>
      <c r="M25" s="205"/>
      <c r="N25" s="10"/>
      <c r="P25" s="8"/>
      <c r="Q25" s="206"/>
      <c r="R25" s="205"/>
      <c r="S25" s="205"/>
      <c r="T25" s="205"/>
      <c r="U25" s="10"/>
      <c r="X25" s="206"/>
      <c r="Y25" s="205"/>
      <c r="Z25" s="205"/>
      <c r="AA25" s="205"/>
      <c r="AB25" s="10"/>
    </row>
    <row r="26" spans="2:28" ht="20" customHeight="1" thickBot="1" x14ac:dyDescent="0.4">
      <c r="B26" s="14">
        <v>4</v>
      </c>
      <c r="C26" s="204" t="str">
        <f>INDEX('7 Teams'!$A$2:$B$8,MATCH('POSTER-7'!B26,'7 Teams'!$A$2:$A$8,0),2)</f>
        <v>Giffnock 2</v>
      </c>
      <c r="D26" s="203"/>
      <c r="E26" s="203"/>
      <c r="F26" s="203" t="s">
        <v>125</v>
      </c>
      <c r="G26" s="16"/>
      <c r="I26" s="14">
        <v>5</v>
      </c>
      <c r="J26" s="204" t="str">
        <f>INDEX('7 Teams'!$A$2:$B$8,MATCH('POSTER-7'!I26,'7 Teams'!$A$2:$A$8,0),2)</f>
        <v>Newlands</v>
      </c>
      <c r="K26" s="203"/>
      <c r="L26" s="203"/>
      <c r="M26" s="203" t="s">
        <v>125</v>
      </c>
      <c r="N26" s="16"/>
      <c r="P26" s="14">
        <v>1</v>
      </c>
      <c r="Q26" s="204" t="str">
        <f>INDEX('7 Teams'!$A$2:$B$8,MATCH('POSTER-7'!P26,'7 Teams'!$A$2:$A$8,0),2)</f>
        <v>Scotstoun 1</v>
      </c>
      <c r="R26" s="203"/>
      <c r="S26" s="203"/>
      <c r="T26" s="203" t="s">
        <v>125</v>
      </c>
      <c r="U26" s="16"/>
      <c r="X26" s="204"/>
      <c r="Y26" s="203"/>
      <c r="Z26" s="203"/>
      <c r="AA26" s="203"/>
      <c r="AB26" s="16"/>
    </row>
    <row r="27" spans="2:28" x14ac:dyDescent="0.35">
      <c r="B27" s="1"/>
      <c r="D27" s="1"/>
      <c r="E27" s="1"/>
    </row>
    <row r="28" spans="2:28" x14ac:dyDescent="0.35">
      <c r="B28" s="1"/>
      <c r="D28" s="1"/>
      <c r="E28" s="1"/>
    </row>
    <row r="29" spans="2:28" x14ac:dyDescent="0.35">
      <c r="B29" s="1"/>
      <c r="D29" s="1"/>
      <c r="E29" s="1"/>
    </row>
    <row r="30" spans="2:28" x14ac:dyDescent="0.35">
      <c r="B30" s="1"/>
    </row>
    <row r="31" spans="2:28" x14ac:dyDescent="0.35">
      <c r="B31" s="1"/>
    </row>
    <row r="32" spans="2:28" x14ac:dyDescent="0.35">
      <c r="B32" s="1"/>
    </row>
    <row r="33" spans="7:33" s="1" customFormat="1" x14ac:dyDescent="0.35">
      <c r="G33" s="2"/>
      <c r="N33" s="2"/>
      <c r="U33" s="2"/>
      <c r="AB33" s="2"/>
      <c r="AE33" s="2"/>
      <c r="AG33" s="2"/>
    </row>
    <row r="34" spans="7:33" s="1" customFormat="1" x14ac:dyDescent="0.35">
      <c r="G34" s="2"/>
      <c r="N34" s="2"/>
      <c r="U34" s="2"/>
      <c r="AB34" s="2"/>
      <c r="AE34" s="2"/>
      <c r="AG34" s="2"/>
    </row>
    <row r="35" spans="7:33" s="1" customFormat="1" x14ac:dyDescent="0.35">
      <c r="G35" s="2"/>
      <c r="N35" s="2"/>
      <c r="U35" s="2"/>
      <c r="AB35" s="2"/>
      <c r="AE35" s="2"/>
      <c r="AG35" s="2"/>
    </row>
    <row r="36" spans="7:33" s="1" customFormat="1" x14ac:dyDescent="0.35">
      <c r="G36" s="2"/>
      <c r="N36" s="2"/>
      <c r="U36" s="2"/>
      <c r="AB36" s="2"/>
      <c r="AE36" s="2"/>
      <c r="AG36" s="2"/>
    </row>
    <row r="37" spans="7:33" s="1" customFormat="1" x14ac:dyDescent="0.35">
      <c r="G37" s="2"/>
      <c r="N37" s="2"/>
      <c r="U37" s="2"/>
      <c r="AB37" s="2"/>
      <c r="AE37" s="2"/>
      <c r="AG37" s="2"/>
    </row>
    <row r="38" spans="7:33" s="1" customFormat="1" x14ac:dyDescent="0.35">
      <c r="G38" s="2"/>
      <c r="N38" s="2"/>
      <c r="U38" s="2"/>
      <c r="AB38" s="2"/>
      <c r="AE38" s="2"/>
      <c r="AG38" s="2"/>
    </row>
    <row r="39" spans="7:33" s="1" customFormat="1" x14ac:dyDescent="0.35">
      <c r="G39" s="2"/>
      <c r="N39" s="2"/>
      <c r="U39" s="2"/>
      <c r="AB39" s="2"/>
      <c r="AE39" s="2"/>
      <c r="AG39" s="2"/>
    </row>
    <row r="40" spans="7:33" s="1" customFormat="1" x14ac:dyDescent="0.35">
      <c r="G40" s="2"/>
      <c r="N40" s="2"/>
      <c r="U40" s="2"/>
      <c r="AB40" s="2"/>
      <c r="AE40" s="2"/>
      <c r="AG40" s="2"/>
    </row>
    <row r="41" spans="7:33" s="1" customFormat="1" x14ac:dyDescent="0.35">
      <c r="G41" s="2"/>
      <c r="N41" s="2"/>
      <c r="U41" s="2"/>
      <c r="AB41" s="2"/>
      <c r="AE41" s="2"/>
      <c r="AG41" s="2"/>
    </row>
    <row r="42" spans="7:33" s="1" customFormat="1" x14ac:dyDescent="0.35">
      <c r="G42" s="2"/>
      <c r="N42" s="2"/>
      <c r="U42" s="2"/>
      <c r="AB42" s="2"/>
      <c r="AE42" s="2"/>
      <c r="AG42" s="2"/>
    </row>
  </sheetData>
  <mergeCells count="36">
    <mergeCell ref="U9:U11"/>
    <mergeCell ref="J3:N3"/>
    <mergeCell ref="Q3:U3"/>
    <mergeCell ref="G18:G20"/>
    <mergeCell ref="G22:G24"/>
    <mergeCell ref="N18:N20"/>
    <mergeCell ref="N22:N24"/>
    <mergeCell ref="U22:U24"/>
    <mergeCell ref="C16:G16"/>
    <mergeCell ref="J16:N16"/>
    <mergeCell ref="Q16:U16"/>
    <mergeCell ref="N5:N7"/>
    <mergeCell ref="G5:G7"/>
    <mergeCell ref="G9:G11"/>
    <mergeCell ref="U5:U7"/>
    <mergeCell ref="X15:AB15"/>
    <mergeCell ref="U18:U20"/>
    <mergeCell ref="X17:AB17"/>
    <mergeCell ref="X18:AB18"/>
    <mergeCell ref="X19:AB19"/>
    <mergeCell ref="X21:AB21"/>
    <mergeCell ref="X22:AB22"/>
    <mergeCell ref="X23:AB23"/>
    <mergeCell ref="X20:AB20"/>
    <mergeCell ref="C2:G2"/>
    <mergeCell ref="C15:G15"/>
    <mergeCell ref="X2:AB2"/>
    <mergeCell ref="J2:N2"/>
    <mergeCell ref="Q2:U2"/>
    <mergeCell ref="Q15:U15"/>
    <mergeCell ref="J15:N15"/>
    <mergeCell ref="C3:G3"/>
    <mergeCell ref="AB5:AB7"/>
    <mergeCell ref="AB9:AB11"/>
    <mergeCell ref="X3:AB3"/>
    <mergeCell ref="N9:N11"/>
  </mergeCells>
  <hyperlinks>
    <hyperlink ref="AH11" r:id="rId1" xr:uid="{875D4F69-5B73-4F68-9095-F0C08215D338}"/>
    <hyperlink ref="AH5" r:id="rId2" xr:uid="{44C3B231-4B35-43AB-B798-43AEEC7E7704}"/>
    <hyperlink ref="AH7" r:id="rId3" xr:uid="{4BF8D8A2-077D-4CD9-A33D-B10171A9B49E}"/>
    <hyperlink ref="AH10" r:id="rId4" xr:uid="{C51AD445-0555-45A7-B7DC-D9DEFC76BEAF}"/>
    <hyperlink ref="AH8" r:id="rId5" xr:uid="{D460FA66-08DA-4CB4-9BB6-4F59CF2C754E}"/>
    <hyperlink ref="AH6" r:id="rId6" xr:uid="{F2DE130E-188D-472A-B901-10E56BCD3493}"/>
    <hyperlink ref="AH9" r:id="rId7" xr:uid="{4E078072-3423-43AE-8988-4B3856AC2B55}"/>
  </hyperlinks>
  <printOptions verticalCentered="1"/>
  <pageMargins left="0.70866141732283472" right="0.70866141732283472" top="1.1023622047244095" bottom="0.74803149606299213" header="0.31496062992125984" footer="0.31496062992125984"/>
  <pageSetup paperSize="9" scale="78" fitToWidth="2" orientation="landscape" horizontalDpi="0" verticalDpi="0" r:id="rId8"/>
  <headerFooter>
    <oddHeader>&amp;L &amp;G&amp;C&amp;"-,Bold"&amp;14
&amp;24JUNIOR LEAGUE 2017-18</oddHeader>
  </headerFooter>
  <colBreaks count="1" manualBreakCount="1">
    <brk id="29" max="26" man="1"/>
  </colBreaks>
  <legacyDrawingHF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130E-9077-4DB1-BA87-44AD2D2E9904}">
  <sheetPr codeName="Sheet4">
    <pageSetUpPr fitToPage="1"/>
  </sheetPr>
  <dimension ref="A1:O22"/>
  <sheetViews>
    <sheetView view="pageBreakPreview" zoomScale="60" zoomScaleNormal="100" workbookViewId="0">
      <selection activeCell="E3" sqref="E3"/>
    </sheetView>
  </sheetViews>
  <sheetFormatPr defaultRowHeight="14.5" x14ac:dyDescent="0.35"/>
  <cols>
    <col min="1" max="1" width="28.6328125" bestFit="1" customWidth="1"/>
    <col min="2" max="2" width="3.6328125" style="119" customWidth="1"/>
    <col min="3" max="5" width="17.6328125" customWidth="1"/>
    <col min="6" max="6" width="4.6328125" customWidth="1"/>
    <col min="7" max="7" width="17.1796875" bestFit="1" customWidth="1"/>
    <col min="8" max="8" width="3.6328125" customWidth="1"/>
    <col min="9" max="11" width="17.6328125" customWidth="1"/>
    <col min="12" max="12" width="4.6328125" customWidth="1"/>
    <col min="13" max="13" width="17.1796875" bestFit="1" customWidth="1"/>
    <col min="14" max="14" width="3.6328125" customWidth="1"/>
    <col min="15" max="15" width="17.6328125" customWidth="1"/>
  </cols>
  <sheetData>
    <row r="1" spans="1:15" s="92" customFormat="1" ht="15" thickBot="1" x14ac:dyDescent="0.4">
      <c r="B1" s="119"/>
      <c r="C1" s="92">
        <v>1</v>
      </c>
      <c r="D1" s="92">
        <v>2</v>
      </c>
      <c r="E1" s="92">
        <v>3</v>
      </c>
      <c r="I1" s="92">
        <v>4</v>
      </c>
      <c r="J1" s="92">
        <v>5</v>
      </c>
      <c r="K1" s="92">
        <v>6</v>
      </c>
    </row>
    <row r="2" spans="1:15" ht="50" customHeight="1" thickBot="1" x14ac:dyDescent="0.4">
      <c r="A2" s="88" t="s">
        <v>9</v>
      </c>
      <c r="B2" s="2"/>
      <c r="C2" s="235" t="s">
        <v>10</v>
      </c>
      <c r="D2" s="236"/>
      <c r="E2" s="237"/>
      <c r="F2" s="71"/>
      <c r="G2" s="30" t="s">
        <v>13</v>
      </c>
      <c r="H2" s="2"/>
      <c r="I2" s="235" t="s">
        <v>11</v>
      </c>
      <c r="J2" s="236"/>
      <c r="K2" s="237"/>
      <c r="L2" s="71"/>
      <c r="M2" s="30" t="s">
        <v>13</v>
      </c>
      <c r="N2" s="2"/>
      <c r="O2" s="88" t="s">
        <v>43</v>
      </c>
    </row>
    <row r="3" spans="1:15" ht="50" customHeight="1" x14ac:dyDescent="0.35">
      <c r="A3" s="89">
        <v>43037</v>
      </c>
      <c r="B3" s="2">
        <v>1</v>
      </c>
      <c r="C3" s="3" t="s">
        <v>3</v>
      </c>
      <c r="D3" s="4" t="s">
        <v>1</v>
      </c>
      <c r="E3" s="5" t="s">
        <v>6</v>
      </c>
      <c r="F3" s="5" t="s">
        <v>14</v>
      </c>
      <c r="G3" s="24" t="s">
        <v>6</v>
      </c>
      <c r="H3" s="11"/>
      <c r="I3" s="3" t="s">
        <v>42</v>
      </c>
      <c r="J3" s="4" t="s">
        <v>7</v>
      </c>
      <c r="K3" s="5" t="s">
        <v>45</v>
      </c>
      <c r="L3" s="5" t="s">
        <v>14</v>
      </c>
      <c r="M3" s="24" t="s">
        <v>7</v>
      </c>
      <c r="N3" s="11"/>
      <c r="O3" s="6" t="s">
        <v>5</v>
      </c>
    </row>
    <row r="4" spans="1:15" ht="50" customHeight="1" x14ac:dyDescent="0.35">
      <c r="A4" s="89">
        <v>43051</v>
      </c>
      <c r="B4" s="2">
        <v>2</v>
      </c>
      <c r="C4" s="8" t="s">
        <v>3</v>
      </c>
      <c r="D4" s="9" t="s">
        <v>42</v>
      </c>
      <c r="E4" s="10" t="s">
        <v>5</v>
      </c>
      <c r="F4" s="10" t="s">
        <v>14</v>
      </c>
      <c r="G4" s="26" t="s">
        <v>3</v>
      </c>
      <c r="H4" s="9"/>
      <c r="I4" s="8" t="s">
        <v>1</v>
      </c>
      <c r="J4" s="9" t="s">
        <v>7</v>
      </c>
      <c r="K4" s="10" t="s">
        <v>45</v>
      </c>
      <c r="L4" s="10" t="s">
        <v>14</v>
      </c>
      <c r="M4" s="26" t="s">
        <v>1</v>
      </c>
      <c r="N4" s="9"/>
      <c r="O4" s="11" t="s">
        <v>6</v>
      </c>
    </row>
    <row r="5" spans="1:15" ht="50" customHeight="1" thickBot="1" x14ac:dyDescent="0.4">
      <c r="A5" s="89">
        <v>43086</v>
      </c>
      <c r="B5" s="2">
        <v>3</v>
      </c>
      <c r="C5" s="8" t="s">
        <v>7</v>
      </c>
      <c r="D5" s="9" t="s">
        <v>3</v>
      </c>
      <c r="E5" s="10" t="s">
        <v>42</v>
      </c>
      <c r="F5" s="10" t="s">
        <v>14</v>
      </c>
      <c r="G5" s="26" t="s">
        <v>2</v>
      </c>
      <c r="H5" s="9"/>
      <c r="I5" s="8" t="s">
        <v>6</v>
      </c>
      <c r="J5" s="9" t="s">
        <v>5</v>
      </c>
      <c r="K5" s="10" t="s">
        <v>45</v>
      </c>
      <c r="L5" s="10" t="s">
        <v>14</v>
      </c>
      <c r="M5" s="26" t="s">
        <v>5</v>
      </c>
      <c r="N5" s="9"/>
      <c r="O5" s="11" t="s">
        <v>1</v>
      </c>
    </row>
    <row r="6" spans="1:15" ht="50" customHeight="1" thickBot="1" x14ac:dyDescent="0.4">
      <c r="A6" s="91">
        <v>42749</v>
      </c>
      <c r="B6" s="2">
        <v>4</v>
      </c>
      <c r="C6" s="74" t="s">
        <v>5</v>
      </c>
      <c r="D6" s="75" t="s">
        <v>1</v>
      </c>
      <c r="E6" s="76" t="s">
        <v>42</v>
      </c>
      <c r="F6" s="76" t="s">
        <v>14</v>
      </c>
      <c r="G6" s="77" t="s">
        <v>1</v>
      </c>
      <c r="H6" s="9"/>
      <c r="I6" s="74" t="s">
        <v>7</v>
      </c>
      <c r="J6" s="75" t="s">
        <v>3</v>
      </c>
      <c r="K6" s="76" t="s">
        <v>6</v>
      </c>
      <c r="L6" s="76" t="s">
        <v>14</v>
      </c>
      <c r="M6" s="77" t="s">
        <v>3</v>
      </c>
      <c r="N6" s="9"/>
      <c r="O6" s="78" t="s">
        <v>45</v>
      </c>
    </row>
    <row r="7" spans="1:15" ht="50" customHeight="1" x14ac:dyDescent="0.35">
      <c r="A7" s="89">
        <v>42763</v>
      </c>
      <c r="B7" s="2">
        <v>5</v>
      </c>
      <c r="C7" s="3" t="s">
        <v>1</v>
      </c>
      <c r="D7" s="4" t="s">
        <v>6</v>
      </c>
      <c r="E7" s="5" t="s">
        <v>42</v>
      </c>
      <c r="F7" s="5" t="s">
        <v>14</v>
      </c>
      <c r="G7" s="24" t="s">
        <v>8</v>
      </c>
      <c r="H7" s="11"/>
      <c r="I7" s="3" t="s">
        <v>5</v>
      </c>
      <c r="J7" s="4" t="s">
        <v>3</v>
      </c>
      <c r="K7" s="5" t="s">
        <v>45</v>
      </c>
      <c r="L7" s="5" t="s">
        <v>14</v>
      </c>
      <c r="M7" s="24" t="s">
        <v>5</v>
      </c>
      <c r="N7" s="11"/>
      <c r="O7" s="6" t="s">
        <v>7</v>
      </c>
    </row>
    <row r="8" spans="1:15" ht="50" customHeight="1" x14ac:dyDescent="0.35">
      <c r="A8" s="89">
        <v>42798</v>
      </c>
      <c r="B8" s="2">
        <v>6</v>
      </c>
      <c r="C8" s="8" t="s">
        <v>6</v>
      </c>
      <c r="D8" s="9" t="s">
        <v>5</v>
      </c>
      <c r="E8" s="10" t="s">
        <v>7</v>
      </c>
      <c r="F8" s="10" t="s">
        <v>14</v>
      </c>
      <c r="G8" s="26" t="s">
        <v>7</v>
      </c>
      <c r="H8" s="9"/>
      <c r="I8" s="8" t="s">
        <v>3</v>
      </c>
      <c r="J8" s="9" t="s">
        <v>1</v>
      </c>
      <c r="K8" s="10" t="s">
        <v>45</v>
      </c>
      <c r="L8" s="10" t="s">
        <v>14</v>
      </c>
      <c r="M8" s="26" t="s">
        <v>3</v>
      </c>
      <c r="N8" s="9"/>
      <c r="O8" s="11" t="s">
        <v>42</v>
      </c>
    </row>
    <row r="9" spans="1:15" ht="50" customHeight="1" thickBot="1" x14ac:dyDescent="0.4">
      <c r="A9" s="90">
        <v>42812</v>
      </c>
      <c r="B9" s="2">
        <v>7</v>
      </c>
      <c r="C9" s="14" t="s">
        <v>7</v>
      </c>
      <c r="D9" s="15" t="s">
        <v>5</v>
      </c>
      <c r="E9" s="16" t="s">
        <v>1</v>
      </c>
      <c r="F9" s="16" t="s">
        <v>14</v>
      </c>
      <c r="G9" s="28" t="s">
        <v>1</v>
      </c>
      <c r="H9" s="9"/>
      <c r="I9" s="14" t="s">
        <v>42</v>
      </c>
      <c r="J9" s="15" t="s">
        <v>6</v>
      </c>
      <c r="K9" s="16" t="s">
        <v>45</v>
      </c>
      <c r="L9" s="16" t="s">
        <v>14</v>
      </c>
      <c r="M9" s="28" t="s">
        <v>6</v>
      </c>
      <c r="N9" s="9"/>
      <c r="O9" s="85" t="s">
        <v>3</v>
      </c>
    </row>
    <row r="13" spans="1:15" ht="31" x14ac:dyDescent="0.35">
      <c r="A13" s="60" t="s">
        <v>15</v>
      </c>
      <c r="B13" s="62"/>
      <c r="C13" s="62"/>
      <c r="D13" s="61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35">
      <c r="A14" s="61"/>
      <c r="B14" s="62"/>
      <c r="C14" s="62"/>
      <c r="D14" s="61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ht="21.5" thickBot="1" x14ac:dyDescent="0.4">
      <c r="A15" s="63" t="s">
        <v>16</v>
      </c>
      <c r="B15" s="120"/>
      <c r="C15" s="65" t="s">
        <v>17</v>
      </c>
      <c r="D15" s="64"/>
      <c r="E15" s="64"/>
      <c r="F15" s="64"/>
      <c r="G15" s="66" t="s">
        <v>18</v>
      </c>
      <c r="H15" s="64"/>
      <c r="I15" s="65" t="s">
        <v>19</v>
      </c>
      <c r="J15" s="64"/>
      <c r="K15" s="64"/>
      <c r="L15" s="64"/>
      <c r="M15" s="64"/>
      <c r="N15" s="64"/>
    </row>
    <row r="16" spans="1:15" ht="21.5" thickTop="1" x14ac:dyDescent="0.35">
      <c r="A16" s="67" t="s">
        <v>1</v>
      </c>
      <c r="B16" s="121"/>
      <c r="C16" s="67" t="s">
        <v>20</v>
      </c>
      <c r="D16" s="32"/>
      <c r="E16" s="32"/>
      <c r="F16" s="32"/>
      <c r="G16" s="68" t="s">
        <v>21</v>
      </c>
      <c r="H16" s="32"/>
      <c r="I16" s="69" t="s">
        <v>22</v>
      </c>
      <c r="J16" s="32"/>
      <c r="K16" s="32"/>
      <c r="L16" s="32"/>
      <c r="M16" s="32"/>
      <c r="N16" s="32"/>
    </row>
    <row r="17" spans="1:14" ht="21" x14ac:dyDescent="0.35">
      <c r="A17" s="67" t="s">
        <v>5</v>
      </c>
      <c r="B17" s="121"/>
      <c r="C17" s="67" t="s">
        <v>20</v>
      </c>
      <c r="D17" s="32"/>
      <c r="E17" s="32"/>
      <c r="F17" s="32"/>
      <c r="G17" s="68" t="s">
        <v>21</v>
      </c>
      <c r="H17" s="32"/>
      <c r="I17" s="69" t="s">
        <v>23</v>
      </c>
      <c r="J17" s="32"/>
      <c r="K17" s="32"/>
      <c r="L17" s="32"/>
      <c r="M17" s="32"/>
      <c r="N17" s="32"/>
    </row>
    <row r="18" spans="1:14" ht="21" x14ac:dyDescent="0.35">
      <c r="A18" s="67" t="s">
        <v>6</v>
      </c>
      <c r="B18" s="121"/>
      <c r="C18" s="67" t="s">
        <v>24</v>
      </c>
      <c r="D18" s="32"/>
      <c r="E18" s="32"/>
      <c r="F18" s="32"/>
      <c r="G18" s="68" t="s">
        <v>25</v>
      </c>
      <c r="H18" s="32"/>
      <c r="I18" s="69" t="s">
        <v>26</v>
      </c>
      <c r="J18" s="32"/>
      <c r="K18" s="32"/>
      <c r="L18" s="32"/>
      <c r="M18" s="32"/>
      <c r="N18" s="32"/>
    </row>
    <row r="19" spans="1:14" ht="21" x14ac:dyDescent="0.35">
      <c r="A19" s="67" t="s">
        <v>3</v>
      </c>
      <c r="B19" s="121"/>
      <c r="C19" s="67" t="s">
        <v>27</v>
      </c>
      <c r="D19" s="32"/>
      <c r="E19" s="32"/>
      <c r="F19" s="32"/>
      <c r="G19" s="68" t="s">
        <v>28</v>
      </c>
      <c r="H19" s="32"/>
      <c r="I19" s="69" t="s">
        <v>29</v>
      </c>
      <c r="J19" s="32"/>
      <c r="K19" s="32"/>
      <c r="L19" s="32"/>
      <c r="M19" s="32"/>
      <c r="N19" s="32"/>
    </row>
    <row r="20" spans="1:14" ht="21" x14ac:dyDescent="0.35">
      <c r="A20" s="67" t="s">
        <v>7</v>
      </c>
      <c r="B20" s="121"/>
      <c r="C20" s="67" t="s">
        <v>30</v>
      </c>
      <c r="D20" s="32"/>
      <c r="E20" s="32"/>
      <c r="F20" s="32"/>
      <c r="G20" s="68" t="s">
        <v>31</v>
      </c>
      <c r="H20" s="32"/>
      <c r="I20" s="69" t="s">
        <v>32</v>
      </c>
      <c r="J20" s="32"/>
      <c r="K20" s="32"/>
      <c r="L20" s="32"/>
      <c r="M20" s="32"/>
      <c r="N20" s="32"/>
    </row>
    <row r="21" spans="1:14" ht="21" x14ac:dyDescent="0.35">
      <c r="A21" s="67" t="s">
        <v>42</v>
      </c>
      <c r="B21" s="121"/>
      <c r="C21" s="67" t="s">
        <v>46</v>
      </c>
      <c r="D21" s="32"/>
      <c r="E21" s="32"/>
      <c r="F21" s="32"/>
      <c r="G21" s="68" t="s">
        <v>34</v>
      </c>
      <c r="H21" s="32"/>
      <c r="I21" s="69" t="s">
        <v>35</v>
      </c>
      <c r="J21" s="32"/>
      <c r="K21" s="32"/>
      <c r="L21" s="32"/>
      <c r="M21" s="32"/>
      <c r="N21" s="32"/>
    </row>
    <row r="22" spans="1:14" ht="21" x14ac:dyDescent="0.35">
      <c r="A22" s="67"/>
      <c r="B22" s="121"/>
      <c r="C22" s="67"/>
      <c r="D22" s="32"/>
      <c r="E22" s="32"/>
      <c r="F22" s="32"/>
      <c r="G22" s="68" t="s">
        <v>37</v>
      </c>
      <c r="H22" s="32"/>
      <c r="I22" s="69" t="s">
        <v>38</v>
      </c>
      <c r="J22" s="32"/>
      <c r="K22" s="32"/>
      <c r="L22" s="32"/>
      <c r="M22" s="32"/>
      <c r="N22" s="32"/>
    </row>
  </sheetData>
  <mergeCells count="2">
    <mergeCell ref="C2:E2"/>
    <mergeCell ref="I2:K2"/>
  </mergeCells>
  <hyperlinks>
    <hyperlink ref="I16" r:id="rId1" xr:uid="{DA126AAD-5F2A-4049-9655-9D1534342441}"/>
    <hyperlink ref="I18" r:id="rId2" xr:uid="{B5591B18-98B2-4F4D-8827-F515282491B6}"/>
    <hyperlink ref="I21" r:id="rId3" xr:uid="{092EBF5F-BD56-4B19-8945-C0E0FCB8EF12}"/>
    <hyperlink ref="I19" r:id="rId4" xr:uid="{C405C3B7-B24E-46CE-91BC-C0E7FE99FE4B}"/>
    <hyperlink ref="I17" r:id="rId5" xr:uid="{C042ED5D-173D-401C-B650-D7FAC54C2AD6}"/>
    <hyperlink ref="I20" r:id="rId6" xr:uid="{085E11F1-05F2-457B-A860-B29F1A2608B1}"/>
    <hyperlink ref="I22" r:id="rId7" xr:uid="{0BA43D87-599E-47EA-A063-60A2194EE993}"/>
  </hyperlinks>
  <pageMargins left="0.70866141732283472" right="0.70866141732283472" top="1.5748031496062993" bottom="0.74803149606299213" header="0.39370078740157483" footer="0.31496062992125984"/>
  <pageSetup paperSize="9" scale="63" fitToHeight="0" orientation="landscape" horizontalDpi="0" verticalDpi="0" r:id="rId8"/>
  <headerFooter>
    <oddHeader>&amp;L&amp;G&amp;C&amp;"-,Bold"&amp;24
JUNIOR SQUASH LEAGUE 
2017-18</oddHeader>
  </headerFooter>
  <rowBreaks count="1" manualBreakCount="1">
    <brk id="11" max="14" man="1"/>
  </rowBreaks>
  <legacyDrawingHF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499A-C359-401D-AE08-C0A0491CEBF5}">
  <sheetPr codeName="Sheet5">
    <pageSetUpPr fitToPage="1"/>
  </sheetPr>
  <dimension ref="A1:AV107"/>
  <sheetViews>
    <sheetView tabSelected="1" zoomScaleNormal="100" workbookViewId="0">
      <selection activeCell="H1" sqref="H1:K7"/>
    </sheetView>
  </sheetViews>
  <sheetFormatPr defaultRowHeight="14.5" x14ac:dyDescent="0.35"/>
  <cols>
    <col min="1" max="1" width="8.7265625" style="92" customWidth="1"/>
    <col min="2" max="3" width="17.1796875" style="92" customWidth="1"/>
    <col min="4" max="4" width="10.453125" style="92" customWidth="1"/>
    <col min="5" max="7" width="8.7265625" style="92" customWidth="1"/>
    <col min="8" max="8" width="6.36328125" style="92" customWidth="1"/>
    <col min="9" max="9" width="20.6328125" style="93" customWidth="1"/>
    <col min="10" max="10" width="20.6328125" style="92" customWidth="1"/>
    <col min="11" max="12" width="10.6328125" style="92" customWidth="1"/>
    <col min="13" max="13" width="25.26953125" style="92" bestFit="1" customWidth="1"/>
    <col min="14" max="15" width="5.6328125" style="92" customWidth="1"/>
    <col min="16" max="17" width="20.6328125" style="92" customWidth="1"/>
    <col min="18" max="19" width="10.6328125" style="92" customWidth="1"/>
    <col min="20" max="20" width="25.6328125" style="92" customWidth="1"/>
    <col min="21" max="22" width="5.6328125" style="92" customWidth="1"/>
    <col min="23" max="24" width="20.6328125" style="92" customWidth="1"/>
    <col min="25" max="26" width="10.6328125" style="92" customWidth="1"/>
    <col min="27" max="27" width="25.6328125" style="92" customWidth="1"/>
    <col min="28" max="29" width="5.6328125" style="92" customWidth="1"/>
    <col min="30" max="31" width="20.6328125" style="92" customWidth="1"/>
    <col min="32" max="33" width="10.6328125" style="92" customWidth="1"/>
    <col min="34" max="34" width="25.6328125" style="92" customWidth="1"/>
    <col min="35" max="35" width="8.7265625" style="92"/>
    <col min="36" max="36" width="5.6328125" style="92" customWidth="1"/>
    <col min="37" max="38" width="20.6328125" style="92" customWidth="1"/>
    <col min="39" max="40" width="10.6328125" style="92" customWidth="1"/>
    <col min="41" max="41" width="25.6328125" style="92" customWidth="1"/>
    <col min="42" max="42" width="8.7265625" style="92"/>
    <col min="43" max="43" width="5.6328125" style="92" customWidth="1"/>
    <col min="44" max="45" width="20.6328125" style="92" customWidth="1"/>
    <col min="46" max="47" width="10.6328125" style="92" customWidth="1"/>
    <col min="48" max="48" width="25.6328125" style="92" customWidth="1"/>
    <col min="49" max="16384" width="8.7265625" style="92"/>
  </cols>
  <sheetData>
    <row r="1" spans="1:48" x14ac:dyDescent="0.35">
      <c r="H1" t="s">
        <v>97</v>
      </c>
      <c r="I1" t="s">
        <v>16</v>
      </c>
      <c r="J1" s="92" t="s">
        <v>47</v>
      </c>
      <c r="K1" s="92" t="s">
        <v>71</v>
      </c>
    </row>
    <row r="2" spans="1:48" x14ac:dyDescent="0.35">
      <c r="H2">
        <v>1</v>
      </c>
      <c r="I2" t="s">
        <v>3</v>
      </c>
      <c r="J2" s="92">
        <f t="shared" ref="J2:J7" si="0">SUMIF($C$12:$C$107,$I2,$D$12:$D$107)</f>
        <v>102</v>
      </c>
      <c r="K2" s="92">
        <f t="shared" ref="K2:K7" si="1">SUMIF($C$12:$C$107,$I2,$E$12:$E$107)</f>
        <v>10</v>
      </c>
    </row>
    <row r="3" spans="1:48" customFormat="1" x14ac:dyDescent="0.35">
      <c r="A3" s="92"/>
      <c r="B3" s="92"/>
      <c r="C3" s="92"/>
      <c r="D3" s="92"/>
      <c r="E3" s="92"/>
      <c r="F3" s="92"/>
      <c r="H3">
        <v>2</v>
      </c>
      <c r="I3" t="s">
        <v>1</v>
      </c>
      <c r="J3" s="92">
        <f t="shared" si="0"/>
        <v>67</v>
      </c>
      <c r="K3" s="92">
        <f t="shared" si="1"/>
        <v>8</v>
      </c>
      <c r="AE3" s="92"/>
      <c r="AF3" s="92"/>
      <c r="AG3" s="92"/>
      <c r="AH3" s="92"/>
      <c r="AI3" s="92"/>
    </row>
    <row r="4" spans="1:48" customFormat="1" x14ac:dyDescent="0.35">
      <c r="A4" s="92"/>
      <c r="B4" s="92"/>
      <c r="C4" s="92"/>
      <c r="D4" s="92"/>
      <c r="E4" s="92"/>
      <c r="F4" s="92"/>
      <c r="H4">
        <v>3</v>
      </c>
      <c r="I4" t="s">
        <v>42</v>
      </c>
      <c r="J4" s="92">
        <f t="shared" si="0"/>
        <v>62</v>
      </c>
      <c r="K4" s="92">
        <f t="shared" si="1"/>
        <v>9</v>
      </c>
      <c r="AE4" s="92"/>
      <c r="AF4" s="92"/>
      <c r="AG4" s="92"/>
      <c r="AH4" s="92"/>
      <c r="AI4" s="92"/>
    </row>
    <row r="5" spans="1:48" customFormat="1" x14ac:dyDescent="0.35">
      <c r="A5" s="92"/>
      <c r="B5" s="92"/>
      <c r="C5" s="92"/>
      <c r="D5" s="92"/>
      <c r="E5" s="92"/>
      <c r="F5" s="92"/>
      <c r="H5">
        <v>5</v>
      </c>
      <c r="I5" t="s">
        <v>6</v>
      </c>
      <c r="J5" s="92">
        <f t="shared" si="0"/>
        <v>57</v>
      </c>
      <c r="K5" s="92">
        <f t="shared" si="1"/>
        <v>8</v>
      </c>
      <c r="AE5" s="92"/>
      <c r="AF5" s="92"/>
      <c r="AG5" s="92"/>
      <c r="AH5" s="92"/>
      <c r="AI5" s="92"/>
    </row>
    <row r="6" spans="1:48" customFormat="1" x14ac:dyDescent="0.35">
      <c r="A6" s="92"/>
      <c r="B6" s="92"/>
      <c r="C6" s="92"/>
      <c r="D6" s="92"/>
      <c r="E6" s="92"/>
      <c r="F6" s="92"/>
      <c r="H6">
        <v>4</v>
      </c>
      <c r="I6" t="s">
        <v>7</v>
      </c>
      <c r="J6" s="92">
        <f t="shared" si="0"/>
        <v>40</v>
      </c>
      <c r="K6" s="92">
        <f t="shared" si="1"/>
        <v>8</v>
      </c>
      <c r="AE6" s="92"/>
      <c r="AF6" s="92"/>
      <c r="AG6" s="92"/>
      <c r="AH6" s="92"/>
      <c r="AI6" s="92"/>
    </row>
    <row r="7" spans="1:48" customFormat="1" x14ac:dyDescent="0.35">
      <c r="A7" s="92"/>
      <c r="B7" s="92"/>
      <c r="C7" s="92"/>
      <c r="D7" s="92"/>
      <c r="E7" s="92"/>
      <c r="F7" s="92"/>
      <c r="H7">
        <v>6</v>
      </c>
      <c r="I7" t="s">
        <v>5</v>
      </c>
      <c r="J7" s="92">
        <f t="shared" si="0"/>
        <v>10</v>
      </c>
      <c r="K7" s="92">
        <f t="shared" si="1"/>
        <v>7</v>
      </c>
      <c r="Q7" s="92"/>
      <c r="AE7" s="92"/>
      <c r="AF7" s="92"/>
      <c r="AG7" s="92"/>
      <c r="AH7" s="92"/>
      <c r="AI7" s="92"/>
    </row>
    <row r="8" spans="1:48" customFormat="1" x14ac:dyDescent="0.35">
      <c r="A8" s="92"/>
      <c r="J8" s="233" t="s">
        <v>201</v>
      </c>
      <c r="K8" s="232">
        <f>SUM(Table2[Played])/2</f>
        <v>25</v>
      </c>
      <c r="L8" s="92"/>
    </row>
    <row r="9" spans="1:48" customFormat="1" x14ac:dyDescent="0.35">
      <c r="A9" s="92"/>
      <c r="J9" s="233" t="s">
        <v>200</v>
      </c>
      <c r="K9" s="232">
        <f>((COUNT(Table2[Played])*10)/2)-Table2[[#Totals],[Played]]</f>
        <v>5</v>
      </c>
      <c r="L9" s="92"/>
    </row>
    <row r="10" spans="1:48" customFormat="1" ht="15" thickBot="1" x14ac:dyDescent="0.4">
      <c r="A10" s="92"/>
      <c r="K10" s="92"/>
      <c r="L10" s="92"/>
    </row>
    <row r="11" spans="1:48" ht="15" thickBot="1" x14ac:dyDescent="0.4">
      <c r="A11" s="195">
        <v>2</v>
      </c>
      <c r="B11" s="196" t="s">
        <v>16</v>
      </c>
      <c r="C11" s="196"/>
      <c r="D11" s="196" t="s">
        <v>70</v>
      </c>
      <c r="E11" s="197" t="s">
        <v>71</v>
      </c>
      <c r="H11" s="193"/>
      <c r="I11" s="193">
        <v>1</v>
      </c>
      <c r="J11" s="193">
        <v>2</v>
      </c>
      <c r="K11" s="193" t="s">
        <v>84</v>
      </c>
      <c r="L11" s="193" t="s">
        <v>85</v>
      </c>
      <c r="M11" s="193"/>
      <c r="N11" s="193"/>
      <c r="O11" s="193"/>
      <c r="P11" s="193">
        <v>1</v>
      </c>
      <c r="Q11" s="193">
        <v>3</v>
      </c>
      <c r="R11" s="193" t="s">
        <v>86</v>
      </c>
      <c r="S11" s="193" t="s">
        <v>87</v>
      </c>
      <c r="T11" s="193"/>
      <c r="U11" s="193"/>
      <c r="V11" s="193"/>
      <c r="W11" s="193">
        <v>2</v>
      </c>
      <c r="X11" s="193">
        <v>3</v>
      </c>
      <c r="Y11" s="193" t="s">
        <v>88</v>
      </c>
      <c r="Z11" s="193" t="s">
        <v>89</v>
      </c>
      <c r="AA11" s="193"/>
      <c r="AB11" s="193"/>
      <c r="AC11" s="193"/>
      <c r="AD11" s="193">
        <v>4</v>
      </c>
      <c r="AE11" s="193">
        <v>5</v>
      </c>
      <c r="AF11" s="193" t="s">
        <v>90</v>
      </c>
      <c r="AG11" s="193" t="s">
        <v>91</v>
      </c>
      <c r="AH11" s="193"/>
      <c r="AI11" s="193"/>
      <c r="AJ11" s="193"/>
      <c r="AK11" s="193">
        <v>5</v>
      </c>
      <c r="AL11" s="193">
        <v>6</v>
      </c>
      <c r="AM11" s="193" t="s">
        <v>92</v>
      </c>
      <c r="AN11" s="193" t="s">
        <v>93</v>
      </c>
      <c r="AO11" s="193"/>
      <c r="AP11" s="193"/>
      <c r="AQ11" s="193"/>
      <c r="AR11" s="193">
        <v>4</v>
      </c>
      <c r="AS11" s="193">
        <v>6</v>
      </c>
      <c r="AT11" s="193" t="s">
        <v>94</v>
      </c>
      <c r="AU11" s="193" t="s">
        <v>95</v>
      </c>
      <c r="AV11" s="193"/>
    </row>
    <row r="12" spans="1:48" ht="15" thickBot="1" x14ac:dyDescent="0.4">
      <c r="A12" s="117" t="s">
        <v>84</v>
      </c>
      <c r="B12" s="194" t="str">
        <f t="shared" ref="B12:B23" si="2">IF(INDEX($G$11:$AU$59,MATCH($A$11,$G$11:$G$59,0),MATCH($A12,$G$11:$AU$11,0))=0,"",INDEX($G$11:$AU$59,MATCH($A$11,$G$11:$G$59,0),MATCH($A12,$G$11:$AU$11,0)))</f>
        <v>Sco 1</v>
      </c>
      <c r="C12" s="194" t="str">
        <f>IFERROR(INDEX('6 Teams'!$B$20:$C$25,MATCH('6-Results'!B12,'6 Teams'!$C$20:$C$25,0),1),"")</f>
        <v>Scotstoun 1</v>
      </c>
      <c r="D12" s="194">
        <f>IF(E12="","",IF(INDEX($G$11:$AU$59,MATCH($A$11,$G$11:$G$59,0)+5,MATCH($A12,$G$11:$AU$11,0))="","",INDEX($G$11:$AU$59,MATCH($A$11,$G$11:$G$59,0)+5,MATCH($A12,$G$11:$AU$11,0))))</f>
        <v>2</v>
      </c>
      <c r="E12" s="118">
        <f>IF(INDEX($G$12:$AS$59,MATCH($A$11,$G$12:$G$59,0)+5,MATCH($C12,$G$12:$AS$12,0))="Played",1,"")</f>
        <v>1</v>
      </c>
      <c r="G12" s="92">
        <v>2</v>
      </c>
      <c r="H12" s="168">
        <v>1</v>
      </c>
      <c r="I12" s="103" t="str">
        <f>INDEX('POSTER-6'!$B$1:$K$9,MATCH('6-Results'!$H12,'POSTER-6'!$B$1:$B$9,0),MATCH('6-Results'!I11,'POSTER-6'!$B$1:$K$1,0))</f>
        <v>Scotstoun 1</v>
      </c>
      <c r="J12" s="169" t="str">
        <f>INDEX('POSTER-6'!$B$1:$K$9,MATCH('6-Results'!$H12,'POSTER-6'!$B$1:$B$9,0),MATCH('6-Results'!J11,'POSTER-6'!$B$1:$K$1,0))</f>
        <v>Giffnock 1</v>
      </c>
      <c r="K12" s="144" t="str">
        <f>INDEX('6 Teams'!$B$20:$C$25,MATCH('6-Results'!I12,'6 Teams'!$B$20:$B$25,0),2)</f>
        <v>Sco 1</v>
      </c>
      <c r="L12" s="124" t="str">
        <f>INDEX('6 Teams'!$B$20:$C$25,MATCH('6-Results'!J12,'6 Teams'!$B$20:$B$25,0),2)</f>
        <v>Gif 1</v>
      </c>
      <c r="M12" s="116" t="s">
        <v>96</v>
      </c>
      <c r="O12" s="170"/>
      <c r="P12" s="103" t="str">
        <f>INDEX('POSTER-6'!$B$1:$K$9,MATCH('6-Results'!$H12,'POSTER-6'!$B$1:$B$9,0),MATCH('6-Results'!P11,'POSTER-6'!$B$1:$K$1,0))</f>
        <v>Scotstoun 1</v>
      </c>
      <c r="Q12" s="171" t="str">
        <f>INDEX('POSTER-6'!$B$1:$K$9,MATCH('6-Results'!$H12,'POSTER-6'!$B$1:$B$9,0),MATCH('6-Results'!Q11,'POSTER-6'!$B$1:$K$1,0))</f>
        <v>Newlands</v>
      </c>
      <c r="R12" s="144" t="str">
        <f>INDEX('6 Teams'!$B$20:$C$25,MATCH('6-Results'!P12,'6 Teams'!$B$20:$B$25,0),2)</f>
        <v>Sco 1</v>
      </c>
      <c r="S12" s="153" t="str">
        <f>INDEX('6 Teams'!$B$20:$C$25,MATCH('6-Results'!Q12,'6 Teams'!$B$20:$B$25,0),2)</f>
        <v>New</v>
      </c>
      <c r="T12" s="153" t="s">
        <v>96</v>
      </c>
      <c r="U12" s="132"/>
      <c r="V12" s="170"/>
      <c r="W12" s="103" t="str">
        <f>INDEX('POSTER-6'!$B$1:$K$9,MATCH('6-Results'!$H12,'POSTER-6'!$B$1:$B$9,0),MATCH('6-Results'!W11,'POSTER-6'!$B$1:$K$1,0))</f>
        <v>Giffnock 1</v>
      </c>
      <c r="X12" s="103" t="str">
        <f>INDEX('POSTER-6'!$B$1:$K$9,MATCH('6-Results'!$H12,'POSTER-6'!$B$1:$B$9,0),MATCH('6-Results'!X11,'POSTER-6'!$B$1:$K$1,0))</f>
        <v>Newlands</v>
      </c>
      <c r="Y12" s="144" t="str">
        <f>INDEX('6 Teams'!$B$20:$C$25,MATCH('6-Results'!W12,'6 Teams'!$B$20:$B$25,0),2)</f>
        <v>Gif 1</v>
      </c>
      <c r="Z12" s="124" t="str">
        <f>INDEX('6 Teams'!$B$20:$C$25,MATCH('6-Results'!X12,'6 Teams'!$B$20:$B$25,0),2)</f>
        <v>New</v>
      </c>
      <c r="AA12" s="153" t="s">
        <v>96</v>
      </c>
      <c r="AC12" s="170"/>
      <c r="AD12" s="103" t="str">
        <f>INDEX('POSTER-6'!$B$1:$K$9,MATCH('6-Results'!$H12,'POSTER-6'!$B$1:$B$9,0),MATCH('6-Results'!AD11,'POSTER-6'!$B$1:$K$1,0))</f>
        <v>Western/ Townend</v>
      </c>
      <c r="AE12" s="171" t="str">
        <f>INDEX('POSTER-6'!$B$1:$K$9,MATCH('6-Results'!$H12,'POSTER-6'!$B$1:$B$9,0),MATCH('6-Results'!AE11,'POSTER-6'!$B$1:$K$1,0))</f>
        <v>Scotstoun 2</v>
      </c>
      <c r="AF12" s="144" t="str">
        <f>INDEX('6 Teams'!$B$20:$C$25,MATCH('6-Results'!AD12,'6 Teams'!$B$20:$B$25,0),2)</f>
        <v>W/T</v>
      </c>
      <c r="AG12" s="153" t="str">
        <f>INDEX('6 Teams'!$B$20:$C$25,MATCH('6-Results'!AE12,'6 Teams'!$B$20:$B$25,0),2)</f>
        <v>Sco 2</v>
      </c>
      <c r="AH12" s="153" t="s">
        <v>96</v>
      </c>
      <c r="AJ12" s="102"/>
      <c r="AK12" s="103" t="str">
        <f>INDEX('POSTER-6'!$B$1:$K$9,MATCH('6-Results'!$H12,'POSTER-6'!$B$1:$B$9,0),MATCH('6-Results'!AK11,'POSTER-6'!$B$1:$K$1,0))</f>
        <v>Scotstoun 2</v>
      </c>
      <c r="AL12" s="103" t="str">
        <f>INDEX('POSTER-6'!$B$1:$K$9,MATCH('6-Results'!$H12,'POSTER-6'!$B$1:$B$9,0),MATCH('6-Results'!AL11,'POSTER-6'!$B$1:$K$1,0))</f>
        <v/>
      </c>
      <c r="AM12" s="115" t="str">
        <f>IF(AL12&lt;&gt;"",AK12,"")</f>
        <v/>
      </c>
      <c r="AN12" s="116" t="str">
        <f>AL12</f>
        <v/>
      </c>
      <c r="AO12" s="153" t="s">
        <v>96</v>
      </c>
      <c r="AQ12" s="170"/>
      <c r="AR12" s="103" t="str">
        <f>INDEX('POSTER-6'!$B$1:$K$9,MATCH('6-Results'!$H12,'POSTER-6'!$B$1:$B$9,0),MATCH('6-Results'!AR11,'POSTER-6'!$B$1:$K$1,0))</f>
        <v>Western/ Townend</v>
      </c>
      <c r="AS12" s="103" t="str">
        <f>INDEX('POSTER-6'!$B$1:$K$9,MATCH('6-Results'!$H12,'POSTER-6'!$B$1:$B$9,0),MATCH('6-Results'!AS11,'POSTER-6'!$B$1:$K$1,0))</f>
        <v/>
      </c>
      <c r="AT12" s="115" t="str">
        <f>IF(AS12&lt;&gt;"",AR12,"")</f>
        <v/>
      </c>
      <c r="AU12" s="116" t="str">
        <f>AS12</f>
        <v/>
      </c>
      <c r="AV12" s="153" t="s">
        <v>96</v>
      </c>
    </row>
    <row r="13" spans="1:48" x14ac:dyDescent="0.35">
      <c r="A13" s="111" t="s">
        <v>85</v>
      </c>
      <c r="B13" s="94" t="str">
        <f t="shared" si="2"/>
        <v>Gif 1</v>
      </c>
      <c r="C13" s="94" t="str">
        <f>IFERROR(INDEX('6 Teams'!$B$20:$C$25,MATCH('6-Results'!B13,'6 Teams'!$C$20:$C$25,0),1),"")</f>
        <v>Giffnock 1</v>
      </c>
      <c r="D13" s="94">
        <f t="shared" ref="D13:D23" si="3">IF(E13="","",IF(INDEX($G$11:$AU$59,MATCH($A$11,$G$11:$G$59,0)+5,MATCH($A13,$G$11:$AU$11,0))="","",INDEX($G$11:$AU$59,MATCH($A$11,$G$11:$G$59,0)+5,MATCH($A13,$G$11:$AU$11,0))))</f>
        <v>12</v>
      </c>
      <c r="E13" s="112">
        <f t="shared" ref="E13:E23" si="4">IF(INDEX($G$12:$AS$59,MATCH($A$11,$G$12:$G$59,0)+5,MATCH($C13,$G$12:$AS$12,0))="Played",1,"")</f>
        <v>1</v>
      </c>
      <c r="G13" s="92">
        <v>3</v>
      </c>
      <c r="H13" s="162">
        <v>1</v>
      </c>
      <c r="I13" s="166" t="s">
        <v>62</v>
      </c>
      <c r="J13" s="167" t="s">
        <v>66</v>
      </c>
      <c r="K13" s="133">
        <v>2</v>
      </c>
      <c r="L13" s="135">
        <v>3</v>
      </c>
      <c r="M13" s="135" t="s">
        <v>83</v>
      </c>
      <c r="O13" s="131">
        <v>1</v>
      </c>
      <c r="P13" s="166" t="s">
        <v>62</v>
      </c>
      <c r="Q13" s="164" t="s">
        <v>58</v>
      </c>
      <c r="R13" s="133">
        <v>3</v>
      </c>
      <c r="S13" s="135">
        <v>0</v>
      </c>
      <c r="T13" s="135" t="s">
        <v>72</v>
      </c>
      <c r="V13" s="162">
        <v>1</v>
      </c>
      <c r="W13" s="177" t="s">
        <v>66</v>
      </c>
      <c r="X13" s="178" t="s">
        <v>58</v>
      </c>
      <c r="Y13" s="179">
        <v>3</v>
      </c>
      <c r="Z13" s="173">
        <v>0</v>
      </c>
      <c r="AA13" s="135" t="s">
        <v>76</v>
      </c>
      <c r="AC13" s="162">
        <v>1</v>
      </c>
      <c r="AD13" s="186" t="s">
        <v>56</v>
      </c>
      <c r="AE13" s="137" t="s">
        <v>52</v>
      </c>
      <c r="AF13" s="179">
        <v>2</v>
      </c>
      <c r="AG13" s="173">
        <v>3</v>
      </c>
      <c r="AH13" s="187" t="s">
        <v>49</v>
      </c>
      <c r="AJ13" s="104">
        <v>1</v>
      </c>
      <c r="AK13" s="118"/>
      <c r="AL13" s="118"/>
      <c r="AM13" s="117"/>
      <c r="AN13" s="100"/>
      <c r="AO13" s="133"/>
      <c r="AQ13" s="131">
        <v>1</v>
      </c>
      <c r="AR13" s="118"/>
      <c r="AS13" s="118"/>
      <c r="AT13" s="117"/>
      <c r="AU13" s="100"/>
      <c r="AV13" s="133"/>
    </row>
    <row r="14" spans="1:48" x14ac:dyDescent="0.35">
      <c r="A14" s="111" t="s">
        <v>86</v>
      </c>
      <c r="B14" s="94" t="str">
        <f t="shared" si="2"/>
        <v>Sco 1</v>
      </c>
      <c r="C14" s="94" t="str">
        <f>IFERROR(INDEX('6 Teams'!$B$20:$C$25,MATCH('6-Results'!B14,'6 Teams'!$C$20:$C$25,0),1),"")</f>
        <v>Scotstoun 1</v>
      </c>
      <c r="D14" s="94">
        <f t="shared" si="3"/>
        <v>5</v>
      </c>
      <c r="E14" s="112">
        <f t="shared" si="4"/>
        <v>1</v>
      </c>
      <c r="G14" s="92">
        <v>4</v>
      </c>
      <c r="H14" s="122">
        <v>2</v>
      </c>
      <c r="I14" s="125" t="s">
        <v>63</v>
      </c>
      <c r="J14" s="126" t="s">
        <v>67</v>
      </c>
      <c r="K14" s="134">
        <v>0</v>
      </c>
      <c r="L14" s="136">
        <v>3</v>
      </c>
      <c r="M14" s="136" t="s">
        <v>80</v>
      </c>
      <c r="O14" s="104">
        <v>2</v>
      </c>
      <c r="P14" s="158" t="s">
        <v>63</v>
      </c>
      <c r="Q14" s="172" t="s">
        <v>59</v>
      </c>
      <c r="R14" s="179">
        <v>1</v>
      </c>
      <c r="S14" s="173">
        <v>3</v>
      </c>
      <c r="T14" s="136" t="s">
        <v>73</v>
      </c>
      <c r="V14" s="122">
        <v>2</v>
      </c>
      <c r="W14" s="155" t="s">
        <v>67</v>
      </c>
      <c r="X14" s="126" t="s">
        <v>59</v>
      </c>
      <c r="Y14" s="134">
        <v>3</v>
      </c>
      <c r="Z14" s="136">
        <v>1</v>
      </c>
      <c r="AA14" s="136" t="s">
        <v>77</v>
      </c>
      <c r="AC14" s="122">
        <v>2</v>
      </c>
      <c r="AD14" s="125" t="s">
        <v>57</v>
      </c>
      <c r="AE14" s="156" t="s">
        <v>53</v>
      </c>
      <c r="AF14" s="134">
        <v>2</v>
      </c>
      <c r="AG14" s="136">
        <v>3</v>
      </c>
      <c r="AH14" s="181" t="s">
        <v>50</v>
      </c>
      <c r="AJ14" s="104">
        <v>2</v>
      </c>
      <c r="AK14" s="112"/>
      <c r="AL14" s="112"/>
      <c r="AM14" s="111"/>
      <c r="AN14" s="99"/>
      <c r="AO14" s="134"/>
      <c r="AQ14" s="104">
        <v>2</v>
      </c>
      <c r="AR14" s="112"/>
      <c r="AS14" s="112"/>
      <c r="AT14" s="111"/>
      <c r="AU14" s="99"/>
      <c r="AV14" s="134"/>
    </row>
    <row r="15" spans="1:48" x14ac:dyDescent="0.35">
      <c r="A15" s="111" t="s">
        <v>87</v>
      </c>
      <c r="B15" s="94" t="str">
        <f t="shared" si="2"/>
        <v>New</v>
      </c>
      <c r="C15" s="94" t="str">
        <f>IFERROR(INDEX('6 Teams'!$B$20:$C$25,MATCH('6-Results'!B15,'6 Teams'!$C$20:$C$25,0),1),"")</f>
        <v>Newlands</v>
      </c>
      <c r="D15" s="94">
        <f t="shared" si="3"/>
        <v>9</v>
      </c>
      <c r="E15" s="112">
        <f t="shared" si="4"/>
        <v>1</v>
      </c>
      <c r="G15" s="92">
        <v>5</v>
      </c>
      <c r="H15" s="122">
        <v>3</v>
      </c>
      <c r="I15" s="125" t="s">
        <v>64</v>
      </c>
      <c r="J15" s="126" t="s">
        <v>68</v>
      </c>
      <c r="K15" s="134">
        <v>0</v>
      </c>
      <c r="L15" s="136">
        <v>3</v>
      </c>
      <c r="M15" s="136" t="s">
        <v>81</v>
      </c>
      <c r="O15" s="122">
        <v>3</v>
      </c>
      <c r="P15" s="159" t="s">
        <v>64</v>
      </c>
      <c r="Q15" s="157" t="s">
        <v>60</v>
      </c>
      <c r="R15" s="134">
        <v>1</v>
      </c>
      <c r="S15" s="136">
        <v>3</v>
      </c>
      <c r="T15" s="136" t="s">
        <v>74</v>
      </c>
      <c r="V15" s="122">
        <v>3</v>
      </c>
      <c r="W15" s="155" t="s">
        <v>68</v>
      </c>
      <c r="X15" s="126" t="s">
        <v>60</v>
      </c>
      <c r="Y15" s="134">
        <v>3</v>
      </c>
      <c r="Z15" s="136">
        <v>0</v>
      </c>
      <c r="AA15" s="136" t="s">
        <v>78</v>
      </c>
      <c r="AC15" s="122">
        <v>3</v>
      </c>
      <c r="AD15" s="166" t="s">
        <v>107</v>
      </c>
      <c r="AE15" s="165" t="s">
        <v>54</v>
      </c>
      <c r="AF15" s="133">
        <v>0</v>
      </c>
      <c r="AG15" s="135">
        <v>3</v>
      </c>
      <c r="AH15" s="182" t="s">
        <v>51</v>
      </c>
      <c r="AJ15" s="104">
        <v>3</v>
      </c>
      <c r="AK15" s="112"/>
      <c r="AL15" s="112"/>
      <c r="AM15" s="111"/>
      <c r="AN15" s="99"/>
      <c r="AO15" s="134"/>
      <c r="AQ15" s="104">
        <v>3</v>
      </c>
      <c r="AR15" s="112"/>
      <c r="AS15" s="112"/>
      <c r="AT15" s="111"/>
      <c r="AU15" s="99"/>
      <c r="AV15" s="134"/>
    </row>
    <row r="16" spans="1:48" ht="15" thickBot="1" x14ac:dyDescent="0.4">
      <c r="A16" s="111" t="s">
        <v>88</v>
      </c>
      <c r="B16" s="94" t="str">
        <f t="shared" si="2"/>
        <v>Gif 1</v>
      </c>
      <c r="C16" s="94" t="str">
        <f>IFERROR(INDEX('6 Teams'!$B$20:$C$25,MATCH('6-Results'!B16,'6 Teams'!$C$20:$C$25,0),1),"")</f>
        <v>Giffnock 1</v>
      </c>
      <c r="D16" s="94">
        <f t="shared" si="3"/>
        <v>10</v>
      </c>
      <c r="E16" s="112">
        <f t="shared" si="4"/>
        <v>1</v>
      </c>
      <c r="G16" s="92">
        <v>6</v>
      </c>
      <c r="H16" s="147">
        <v>4</v>
      </c>
      <c r="I16" s="148" t="s">
        <v>65</v>
      </c>
      <c r="J16" s="149" t="s">
        <v>69</v>
      </c>
      <c r="K16" s="143">
        <v>0</v>
      </c>
      <c r="L16" s="150">
        <v>3</v>
      </c>
      <c r="M16" s="150" t="s">
        <v>82</v>
      </c>
      <c r="O16" s="138">
        <v>4</v>
      </c>
      <c r="P16" s="160" t="s">
        <v>65</v>
      </c>
      <c r="Q16" s="172" t="s">
        <v>61</v>
      </c>
      <c r="R16" s="163">
        <v>0</v>
      </c>
      <c r="S16" s="173">
        <v>3</v>
      </c>
      <c r="T16" s="150" t="s">
        <v>75</v>
      </c>
      <c r="V16" s="147">
        <v>4</v>
      </c>
      <c r="W16" s="174" t="s">
        <v>69</v>
      </c>
      <c r="X16" s="175" t="s">
        <v>61</v>
      </c>
      <c r="Y16" s="163">
        <v>1</v>
      </c>
      <c r="Z16" s="176">
        <v>3</v>
      </c>
      <c r="AA16" s="150" t="s">
        <v>79</v>
      </c>
      <c r="AC16" s="147">
        <v>4</v>
      </c>
      <c r="AD16" s="183" t="s">
        <v>106</v>
      </c>
      <c r="AE16" s="184" t="s">
        <v>55</v>
      </c>
      <c r="AF16" s="163">
        <v>0</v>
      </c>
      <c r="AG16" s="176">
        <v>3</v>
      </c>
      <c r="AH16" s="185" t="s">
        <v>48</v>
      </c>
      <c r="AJ16" s="138">
        <v>4</v>
      </c>
      <c r="AK16" s="140"/>
      <c r="AL16" s="140"/>
      <c r="AM16" s="141"/>
      <c r="AN16" s="142"/>
      <c r="AO16" s="143"/>
      <c r="AQ16" s="138">
        <v>4</v>
      </c>
      <c r="AR16" s="140"/>
      <c r="AS16" s="140"/>
      <c r="AT16" s="141"/>
      <c r="AU16" s="142"/>
      <c r="AV16" s="143"/>
    </row>
    <row r="17" spans="1:48" ht="15" thickBot="1" x14ac:dyDescent="0.4">
      <c r="A17" s="111" t="s">
        <v>89</v>
      </c>
      <c r="B17" s="94" t="str">
        <f t="shared" si="2"/>
        <v>New</v>
      </c>
      <c r="C17" s="94" t="str">
        <f>IFERROR(INDEX('6 Teams'!$B$20:$C$25,MATCH('6-Results'!B17,'6 Teams'!$C$20:$C$25,0),1),"")</f>
        <v>Newlands</v>
      </c>
      <c r="D17" s="94">
        <f t="shared" si="3"/>
        <v>4</v>
      </c>
      <c r="E17" s="112">
        <f t="shared" si="4"/>
        <v>1</v>
      </c>
      <c r="G17" s="92">
        <v>7</v>
      </c>
      <c r="H17" s="151" t="s">
        <v>47</v>
      </c>
      <c r="I17" s="227" t="str">
        <f>IF(COUNTA(I13:I16)=4,"Played", "")</f>
        <v>Played</v>
      </c>
      <c r="J17" s="227" t="str">
        <f>IF(COUNTA(J13:J16)=4,"Played", "")</f>
        <v>Played</v>
      </c>
      <c r="K17" s="152">
        <f>SUM(K13:K16)</f>
        <v>2</v>
      </c>
      <c r="L17" s="180">
        <f>SUM(L13:L16)</f>
        <v>12</v>
      </c>
      <c r="M17" s="198"/>
      <c r="O17" s="144" t="s">
        <v>47</v>
      </c>
      <c r="P17" s="227" t="str">
        <f>IF(COUNTA(P13:P16)=4,"Played", "")</f>
        <v>Played</v>
      </c>
      <c r="Q17" s="227" t="str">
        <f>IF(COUNTA(Q13:Q16)=4,"Played", "")</f>
        <v>Played</v>
      </c>
      <c r="R17" s="152">
        <f>SUM(R13:R16)</f>
        <v>5</v>
      </c>
      <c r="S17" s="180">
        <f>SUM(S13:S16)</f>
        <v>9</v>
      </c>
      <c r="T17" s="198"/>
      <c r="V17" s="144" t="s">
        <v>47</v>
      </c>
      <c r="W17" s="227" t="str">
        <f>IF(COUNTA(W13:W16)=4,"Played", "")</f>
        <v>Played</v>
      </c>
      <c r="X17" s="227" t="str">
        <f>IF(COUNTA(X13:X16)=4,"Played", "")</f>
        <v>Played</v>
      </c>
      <c r="Y17" s="152">
        <f>SUM(Y13:Y16)</f>
        <v>10</v>
      </c>
      <c r="Z17" s="161">
        <f>SUM(Z13:Z16)</f>
        <v>4</v>
      </c>
      <c r="AA17" s="198"/>
      <c r="AC17" s="144" t="s">
        <v>47</v>
      </c>
      <c r="AD17" s="227" t="str">
        <f>IF(COUNTA(AD13:AD16)=4,"Played", "")</f>
        <v>Played</v>
      </c>
      <c r="AE17" s="227" t="str">
        <f>IF(COUNTA(AE13:AE16)=4,"Played", "")</f>
        <v>Played</v>
      </c>
      <c r="AF17" s="189">
        <f>SUM(AF13:AF16)</f>
        <v>4</v>
      </c>
      <c r="AG17" s="188">
        <f>SUM(AG13:AG16)</f>
        <v>12</v>
      </c>
      <c r="AH17" s="198"/>
      <c r="AJ17" s="144" t="s">
        <v>47</v>
      </c>
      <c r="AK17" s="198" t="str">
        <f>IF(COUNTA(AK13:AK16)=4,"Played", "")</f>
        <v/>
      </c>
      <c r="AL17" s="198" t="str">
        <f>IF(COUNTA(AL13:AL16)=4,"Played", "")</f>
        <v/>
      </c>
      <c r="AM17" s="145">
        <f>SUM(AM13:AM16)</f>
        <v>0</v>
      </c>
      <c r="AN17" s="145">
        <f>SUM(AN13:AN16)</f>
        <v>0</v>
      </c>
      <c r="AO17" s="198" t="str">
        <f>IF(COUNTA(AK13:AL16)=8,"Played", "")</f>
        <v/>
      </c>
      <c r="AQ17" s="144" t="s">
        <v>47</v>
      </c>
      <c r="AR17" s="198" t="str">
        <f>IF(COUNTA(AR13:AR16)=4,"Played", "")</f>
        <v/>
      </c>
      <c r="AS17" s="198" t="str">
        <f>IF(COUNTA(AS13:AS16)=4,"Played", "")</f>
        <v/>
      </c>
      <c r="AT17" s="145">
        <f>SUM(AT13:AT16)</f>
        <v>0</v>
      </c>
      <c r="AU17" s="145">
        <f>SUM(AU13:AU16)</f>
        <v>0</v>
      </c>
      <c r="AV17" s="198" t="str">
        <f>IF(COUNTA(AR13:AS16)=8,"Played", "")</f>
        <v/>
      </c>
    </row>
    <row r="18" spans="1:48" ht="15" thickBot="1" x14ac:dyDescent="0.4">
      <c r="A18" s="111" t="s">
        <v>90</v>
      </c>
      <c r="B18" s="94" t="str">
        <f t="shared" si="2"/>
        <v>W/T</v>
      </c>
      <c r="C18" s="94" t="str">
        <f>IFERROR(INDEX('6 Teams'!$B$20:$C$25,MATCH('6-Results'!B18,'6 Teams'!$C$20:$C$25,0),1),"")</f>
        <v>Western/ Townend</v>
      </c>
      <c r="D18" s="94">
        <f t="shared" si="3"/>
        <v>4</v>
      </c>
      <c r="E18" s="112">
        <f t="shared" si="4"/>
        <v>1</v>
      </c>
      <c r="G18" s="92">
        <v>8</v>
      </c>
      <c r="H18" s="193"/>
      <c r="I18" s="193">
        <v>1</v>
      </c>
      <c r="J18" s="193">
        <v>2</v>
      </c>
      <c r="K18" s="193" t="s">
        <v>84</v>
      </c>
      <c r="L18" s="193" t="s">
        <v>85</v>
      </c>
      <c r="M18" s="193"/>
      <c r="N18" s="193"/>
      <c r="O18" s="193"/>
      <c r="P18" s="193">
        <v>1</v>
      </c>
      <c r="Q18" s="193">
        <v>3</v>
      </c>
      <c r="R18" s="193" t="s">
        <v>86</v>
      </c>
      <c r="S18" s="193" t="s">
        <v>87</v>
      </c>
      <c r="T18" s="193"/>
      <c r="U18" s="193"/>
      <c r="V18" s="193"/>
      <c r="W18" s="193">
        <v>2</v>
      </c>
      <c r="X18" s="193">
        <v>3</v>
      </c>
      <c r="Y18" s="193" t="s">
        <v>88</v>
      </c>
      <c r="Z18" s="193" t="s">
        <v>89</v>
      </c>
      <c r="AA18" s="193"/>
      <c r="AB18" s="193"/>
      <c r="AC18" s="193"/>
      <c r="AD18" s="193">
        <v>4</v>
      </c>
      <c r="AE18" s="193">
        <v>5</v>
      </c>
      <c r="AF18" s="193" t="s">
        <v>90</v>
      </c>
      <c r="AG18" s="193" t="s">
        <v>91</v>
      </c>
      <c r="AH18" s="193"/>
      <c r="AI18" s="193"/>
      <c r="AJ18" s="193"/>
      <c r="AK18" s="193">
        <v>5</v>
      </c>
      <c r="AL18" s="193">
        <v>6</v>
      </c>
      <c r="AM18" s="193" t="s">
        <v>92</v>
      </c>
      <c r="AN18" s="193" t="s">
        <v>93</v>
      </c>
      <c r="AO18" s="193"/>
      <c r="AP18" s="193"/>
      <c r="AQ18" s="193"/>
      <c r="AR18" s="193">
        <v>4</v>
      </c>
      <c r="AS18" s="193">
        <v>6</v>
      </c>
      <c r="AT18" s="193" t="s">
        <v>94</v>
      </c>
      <c r="AU18" s="193" t="s">
        <v>95</v>
      </c>
      <c r="AV18" s="193"/>
    </row>
    <row r="19" spans="1:48" ht="15" thickBot="1" x14ac:dyDescent="0.4">
      <c r="A19" s="111" t="s">
        <v>91</v>
      </c>
      <c r="B19" s="94" t="str">
        <f t="shared" si="2"/>
        <v>Sco 2</v>
      </c>
      <c r="C19" s="94" t="str">
        <f>IFERROR(INDEX('6 Teams'!$B$20:$C$25,MATCH('6-Results'!B19,'6 Teams'!$C$20:$C$25,0),1),"")</f>
        <v>Scotstoun 2</v>
      </c>
      <c r="D19" s="94">
        <f t="shared" si="3"/>
        <v>12</v>
      </c>
      <c r="E19" s="112">
        <f t="shared" si="4"/>
        <v>1</v>
      </c>
      <c r="G19" s="92">
        <v>9</v>
      </c>
      <c r="H19" s="170">
        <v>2</v>
      </c>
      <c r="I19" s="103" t="str">
        <f>INDEX('POSTER-6'!$B$1:$K$9,MATCH('6-Results'!$H19,'POSTER-6'!$B$1:$B$9,0),MATCH('6-Results'!I18,'POSTER-6'!$B$1:$K$1,0))</f>
        <v>Scotstoun 1</v>
      </c>
      <c r="J19" s="103" t="str">
        <f>INDEX('POSTER-6'!$B$1:$K$9,MATCH('6-Results'!$H19,'POSTER-6'!$B$1:$B$9,0),MATCH('6-Results'!J18,'POSTER-6'!$B$1:$K$1,0))</f>
        <v>Western/ Townend</v>
      </c>
      <c r="K19" s="115" t="str">
        <f>INDEX('6 Teams'!$B$20:$C$25,MATCH('6-Results'!I19,'6 Teams'!$B$20:$B$25,0),2)</f>
        <v>Sco 1</v>
      </c>
      <c r="L19" s="115" t="str">
        <f>INDEX('6 Teams'!$B$20:$C$25,MATCH('6-Results'!J19,'6 Teams'!$B$20:$B$25,0),2)</f>
        <v>W/T</v>
      </c>
      <c r="M19" s="144"/>
      <c r="O19" s="170"/>
      <c r="P19" s="103" t="str">
        <f>INDEX('POSTER-6'!$B$1:$K$9,MATCH('6-Results'!$H19,'POSTER-6'!$B$1:$B$9,0),MATCH('6-Results'!P18,'POSTER-6'!$B$1:$K$1,0))</f>
        <v>Scotstoun 1</v>
      </c>
      <c r="Q19" s="103" t="str">
        <f>INDEX('POSTER-6'!$B$1:$K$9,MATCH('6-Results'!$H19,'POSTER-6'!$B$1:$B$9,0),MATCH('6-Results'!Q18,'POSTER-6'!$B$1:$K$1,0))</f>
        <v>Giffnock 2</v>
      </c>
      <c r="R19" s="115" t="str">
        <f>INDEX('6 Teams'!$B$20:$C$25,MATCH('6-Results'!P19,'6 Teams'!$B$20:$B$25,0),2)</f>
        <v>Sco 1</v>
      </c>
      <c r="S19" s="115" t="str">
        <f>INDEX('6 Teams'!$B$20:$C$25,MATCH('6-Results'!Q19,'6 Teams'!$B$20:$B$25,0),2)</f>
        <v>Gif 2</v>
      </c>
      <c r="T19" s="144"/>
      <c r="V19" s="170"/>
      <c r="W19" s="103" t="str">
        <f>INDEX('POSTER-6'!$B$1:$K$9,MATCH('6-Results'!$H19,'POSTER-6'!$B$1:$B$9,0),MATCH('6-Results'!W18,'POSTER-6'!$B$1:$K$1,0))</f>
        <v>Western/ Townend</v>
      </c>
      <c r="X19" s="103" t="str">
        <f>INDEX('POSTER-6'!$B$1:$K$9,MATCH('6-Results'!$H19,'POSTER-6'!$B$1:$B$9,0),MATCH('6-Results'!X18,'POSTER-6'!$B$1:$K$1,0))</f>
        <v>Giffnock 2</v>
      </c>
      <c r="Y19" s="115" t="str">
        <f>INDEX('6 Teams'!$B$20:$C$25,MATCH('6-Results'!W19,'6 Teams'!$B$20:$B$25,0),2)</f>
        <v>W/T</v>
      </c>
      <c r="Z19" s="115" t="str">
        <f>INDEX('6 Teams'!$B$20:$C$25,MATCH('6-Results'!X19,'6 Teams'!$B$20:$B$25,0),2)</f>
        <v>Gif 2</v>
      </c>
      <c r="AA19" s="144"/>
      <c r="AC19" s="170"/>
      <c r="AD19" s="103" t="str">
        <f>INDEX('POSTER-6'!$B$1:$K$9,MATCH('6-Results'!$H19,'POSTER-6'!$B$1:$B$9,0),MATCH('6-Results'!AD18,'POSTER-6'!$B$1:$K$1,0))</f>
        <v>Giffnock 1</v>
      </c>
      <c r="AE19" s="103" t="str">
        <f>INDEX('POSTER-6'!$B$1:$K$9,MATCH('6-Results'!$H19,'POSTER-6'!$B$1:$B$9,0),MATCH('6-Results'!AE18,'POSTER-6'!$B$1:$K$1,0))</f>
        <v>Scotstoun 2</v>
      </c>
      <c r="AF19" s="115" t="str">
        <f>INDEX('6 Teams'!$B$20:$C$25,MATCH('6-Results'!AD19,'6 Teams'!$B$20:$B$25,0),2)</f>
        <v>Gif 1</v>
      </c>
      <c r="AG19" s="115" t="str">
        <f>INDEX('6 Teams'!$B$20:$C$25,MATCH('6-Results'!AE19,'6 Teams'!$B$20:$B$25,0),2)</f>
        <v>Sco 2</v>
      </c>
      <c r="AH19" s="144"/>
      <c r="AJ19" s="170"/>
      <c r="AK19" s="103" t="str">
        <f>INDEX('POSTER-6'!$B$1:$K$9,MATCH('6-Results'!$H19,'POSTER-6'!$B$1:$B$9,0),MATCH('6-Results'!AK18,'POSTER-6'!$B$1:$K$1,0))</f>
        <v>Scotstoun 2</v>
      </c>
      <c r="AL19" s="103" t="str">
        <f>INDEX('POSTER-6'!$B$1:$K$9,MATCH('6-Results'!$H19,'POSTER-6'!$B$1:$B$9,0),MATCH('6-Results'!AL18,'POSTER-6'!$B$1:$K$1,0))</f>
        <v/>
      </c>
      <c r="AM19" s="115" t="str">
        <f>IF(AL19&lt;&gt;"",AK19,"")</f>
        <v/>
      </c>
      <c r="AN19" s="116" t="str">
        <f>AL19</f>
        <v/>
      </c>
      <c r="AO19" s="144"/>
      <c r="AQ19" s="102"/>
      <c r="AR19" s="103" t="str">
        <f>INDEX('POSTER-6'!$B$1:$K$9,MATCH('6-Results'!$H19,'POSTER-6'!$B$1:$B$9,0),MATCH('6-Results'!AR18,'POSTER-6'!$B$1:$K$1,0))</f>
        <v>Giffnock 1</v>
      </c>
      <c r="AS19" s="103" t="str">
        <f>INDEX('POSTER-6'!$B$1:$K$9,MATCH('6-Results'!$H19,'POSTER-6'!$B$1:$B$9,0),MATCH('6-Results'!AS18,'POSTER-6'!$B$1:$K$1,0))</f>
        <v/>
      </c>
      <c r="AT19" s="115" t="str">
        <f>IF(AS19&lt;&gt;"",AR19,"")</f>
        <v/>
      </c>
      <c r="AU19" s="116" t="str">
        <f>AS19</f>
        <v/>
      </c>
      <c r="AV19" s="144"/>
    </row>
    <row r="20" spans="1:48" x14ac:dyDescent="0.35">
      <c r="A20" s="111" t="s">
        <v>92</v>
      </c>
      <c r="B20" s="94" t="str">
        <f t="shared" si="2"/>
        <v/>
      </c>
      <c r="C20" s="94" t="str">
        <f>IFERROR(INDEX('6 Teams'!$B$20:$C$25,MATCH('6-Results'!B20,'6 Teams'!$C$20:$C$25,0),1),"")</f>
        <v/>
      </c>
      <c r="D20" s="94" t="str">
        <f t="shared" si="3"/>
        <v/>
      </c>
      <c r="E20" s="112" t="str">
        <f t="shared" si="4"/>
        <v/>
      </c>
      <c r="G20" s="92">
        <v>10</v>
      </c>
      <c r="H20" s="131">
        <v>1</v>
      </c>
      <c r="I20" s="101" t="s">
        <v>104</v>
      </c>
      <c r="J20" s="186" t="s">
        <v>56</v>
      </c>
      <c r="K20" s="117">
        <v>3</v>
      </c>
      <c r="L20" s="100">
        <v>0</v>
      </c>
      <c r="M20" s="133" t="s">
        <v>121</v>
      </c>
      <c r="O20" s="131">
        <v>1</v>
      </c>
      <c r="P20" s="101" t="s">
        <v>104</v>
      </c>
      <c r="Q20" s="190" t="s">
        <v>111</v>
      </c>
      <c r="R20" s="117">
        <v>3</v>
      </c>
      <c r="S20" s="100">
        <v>0</v>
      </c>
      <c r="T20" s="133" t="s">
        <v>122</v>
      </c>
      <c r="V20" s="131">
        <v>1</v>
      </c>
      <c r="W20" s="186" t="s">
        <v>56</v>
      </c>
      <c r="X20" s="190" t="s">
        <v>111</v>
      </c>
      <c r="Y20" s="117">
        <v>3</v>
      </c>
      <c r="Z20" s="100">
        <v>0</v>
      </c>
      <c r="AA20" s="224" t="s">
        <v>114</v>
      </c>
      <c r="AC20" s="131">
        <v>1</v>
      </c>
      <c r="AD20" s="167" t="s">
        <v>66</v>
      </c>
      <c r="AE20" s="190" t="s">
        <v>52</v>
      </c>
      <c r="AF20" s="117">
        <v>3</v>
      </c>
      <c r="AG20" s="100">
        <v>1</v>
      </c>
      <c r="AH20" s="133"/>
      <c r="AJ20" s="131">
        <v>1</v>
      </c>
      <c r="AK20" s="118"/>
      <c r="AL20" s="118"/>
      <c r="AM20" s="117"/>
      <c r="AN20" s="100"/>
      <c r="AO20" s="133"/>
      <c r="AQ20" s="104">
        <v>1</v>
      </c>
      <c r="AR20" s="118"/>
      <c r="AS20" s="118"/>
      <c r="AT20" s="117"/>
      <c r="AU20" s="100"/>
      <c r="AV20" s="133"/>
    </row>
    <row r="21" spans="1:48" x14ac:dyDescent="0.35">
      <c r="A21" s="111" t="s">
        <v>93</v>
      </c>
      <c r="B21" s="94" t="str">
        <f t="shared" si="2"/>
        <v/>
      </c>
      <c r="C21" s="94" t="str">
        <f>IFERROR(INDEX('6 Teams'!$B$20:$C$25,MATCH('6-Results'!B21,'6 Teams'!$C$20:$C$25,0),1),"")</f>
        <v/>
      </c>
      <c r="D21" s="94" t="str">
        <f t="shared" si="3"/>
        <v/>
      </c>
      <c r="E21" s="112" t="str">
        <f t="shared" si="4"/>
        <v/>
      </c>
      <c r="G21" s="92">
        <v>11</v>
      </c>
      <c r="H21" s="104">
        <v>2</v>
      </c>
      <c r="I21" s="96" t="s">
        <v>62</v>
      </c>
      <c r="J21" s="125" t="s">
        <v>57</v>
      </c>
      <c r="K21" s="111">
        <v>3</v>
      </c>
      <c r="L21" s="99">
        <v>0</v>
      </c>
      <c r="M21" s="134" t="s">
        <v>113</v>
      </c>
      <c r="O21" s="104">
        <v>2</v>
      </c>
      <c r="P21" s="96" t="s">
        <v>62</v>
      </c>
      <c r="Q21" s="191" t="s">
        <v>109</v>
      </c>
      <c r="R21" s="111">
        <v>3</v>
      </c>
      <c r="S21" s="99">
        <v>0</v>
      </c>
      <c r="T21" s="134" t="s">
        <v>115</v>
      </c>
      <c r="V21" s="104">
        <v>2</v>
      </c>
      <c r="W21" s="125" t="s">
        <v>57</v>
      </c>
      <c r="X21" s="191" t="s">
        <v>109</v>
      </c>
      <c r="Y21" s="111">
        <v>3</v>
      </c>
      <c r="Z21" s="99">
        <v>0</v>
      </c>
      <c r="AA21" s="225" t="s">
        <v>123</v>
      </c>
      <c r="AC21" s="104">
        <v>2</v>
      </c>
      <c r="AD21" s="126" t="s">
        <v>67</v>
      </c>
      <c r="AE21" s="191" t="s">
        <v>117</v>
      </c>
      <c r="AF21" s="111">
        <v>3</v>
      </c>
      <c r="AG21" s="99">
        <v>1</v>
      </c>
      <c r="AH21" s="134"/>
      <c r="AJ21" s="104">
        <v>2</v>
      </c>
      <c r="AK21" s="112"/>
      <c r="AL21" s="112"/>
      <c r="AM21" s="111"/>
      <c r="AN21" s="99"/>
      <c r="AO21" s="134"/>
      <c r="AQ21" s="104">
        <v>2</v>
      </c>
      <c r="AR21" s="112"/>
      <c r="AS21" s="112"/>
      <c r="AT21" s="111"/>
      <c r="AU21" s="99"/>
      <c r="AV21" s="134"/>
    </row>
    <row r="22" spans="1:48" x14ac:dyDescent="0.35">
      <c r="A22" s="111" t="s">
        <v>94</v>
      </c>
      <c r="B22" s="94" t="str">
        <f t="shared" si="2"/>
        <v/>
      </c>
      <c r="C22" s="94" t="str">
        <f>IFERROR(INDEX('6 Teams'!$B$20:$C$25,MATCH('6-Results'!B22,'6 Teams'!$C$20:$C$25,0),1),"")</f>
        <v/>
      </c>
      <c r="D22" s="94" t="str">
        <f t="shared" si="3"/>
        <v/>
      </c>
      <c r="E22" s="112" t="str">
        <f t="shared" si="4"/>
        <v/>
      </c>
      <c r="G22" s="92">
        <v>12</v>
      </c>
      <c r="H22" s="104">
        <v>3</v>
      </c>
      <c r="I22" s="96" t="s">
        <v>105</v>
      </c>
      <c r="J22" s="166" t="s">
        <v>107</v>
      </c>
      <c r="K22" s="111">
        <v>3</v>
      </c>
      <c r="L22" s="99">
        <v>2</v>
      </c>
      <c r="M22" s="134" t="s">
        <v>112</v>
      </c>
      <c r="O22" s="104">
        <v>3</v>
      </c>
      <c r="P22" s="96" t="s">
        <v>105</v>
      </c>
      <c r="Q22" s="191" t="s">
        <v>108</v>
      </c>
      <c r="R22" s="111">
        <v>3</v>
      </c>
      <c r="S22" s="99">
        <v>0</v>
      </c>
      <c r="T22" s="134" t="s">
        <v>116</v>
      </c>
      <c r="V22" s="104">
        <v>3</v>
      </c>
      <c r="W22" s="166" t="s">
        <v>107</v>
      </c>
      <c r="X22" s="191" t="s">
        <v>108</v>
      </c>
      <c r="Y22" s="111">
        <v>3</v>
      </c>
      <c r="Z22" s="99">
        <v>0</v>
      </c>
      <c r="AA22" s="225" t="s">
        <v>120</v>
      </c>
      <c r="AC22" s="104">
        <v>3</v>
      </c>
      <c r="AD22" s="126" t="s">
        <v>68</v>
      </c>
      <c r="AE22" s="191" t="s">
        <v>54</v>
      </c>
      <c r="AF22" s="111">
        <v>3</v>
      </c>
      <c r="AG22" s="99">
        <v>0</v>
      </c>
      <c r="AH22" s="134"/>
      <c r="AJ22" s="104">
        <v>3</v>
      </c>
      <c r="AK22" s="112"/>
      <c r="AL22" s="112"/>
      <c r="AM22" s="111"/>
      <c r="AN22" s="99"/>
      <c r="AO22" s="134"/>
      <c r="AQ22" s="104">
        <v>3</v>
      </c>
      <c r="AR22" s="112"/>
      <c r="AS22" s="112"/>
      <c r="AT22" s="111"/>
      <c r="AU22" s="99"/>
      <c r="AV22" s="134"/>
    </row>
    <row r="23" spans="1:48" ht="15" thickBot="1" x14ac:dyDescent="0.4">
      <c r="A23" s="113" t="s">
        <v>95</v>
      </c>
      <c r="B23" s="130" t="str">
        <f t="shared" si="2"/>
        <v/>
      </c>
      <c r="C23" s="130" t="str">
        <f>IFERROR(INDEX('6 Teams'!$B$20:$C$25,MATCH('6-Results'!B23,'6 Teams'!$C$20:$C$25,0),1),"")</f>
        <v/>
      </c>
      <c r="D23" s="130" t="str">
        <f t="shared" si="3"/>
        <v/>
      </c>
      <c r="E23" s="114" t="str">
        <f t="shared" si="4"/>
        <v/>
      </c>
      <c r="G23" s="92">
        <v>13</v>
      </c>
      <c r="H23" s="138">
        <v>4</v>
      </c>
      <c r="I23" s="139" t="s">
        <v>63</v>
      </c>
      <c r="J23" s="183" t="s">
        <v>106</v>
      </c>
      <c r="K23" s="141">
        <v>3</v>
      </c>
      <c r="L23" s="142">
        <v>1</v>
      </c>
      <c r="M23" s="143" t="s">
        <v>119</v>
      </c>
      <c r="O23" s="138">
        <v>4</v>
      </c>
      <c r="P23" s="139" t="s">
        <v>63</v>
      </c>
      <c r="Q23" s="192" t="s">
        <v>110</v>
      </c>
      <c r="R23" s="141">
        <v>3</v>
      </c>
      <c r="S23" s="142">
        <v>0</v>
      </c>
      <c r="T23" s="143" t="s">
        <v>110</v>
      </c>
      <c r="V23" s="138">
        <v>4</v>
      </c>
      <c r="W23" s="183" t="s">
        <v>106</v>
      </c>
      <c r="X23" s="192" t="s">
        <v>110</v>
      </c>
      <c r="Y23" s="141">
        <v>3</v>
      </c>
      <c r="Z23" s="142">
        <v>0</v>
      </c>
      <c r="AA23" s="226" t="s">
        <v>110</v>
      </c>
      <c r="AC23" s="138">
        <v>4</v>
      </c>
      <c r="AD23" s="149" t="s">
        <v>69</v>
      </c>
      <c r="AE23" s="192" t="s">
        <v>118</v>
      </c>
      <c r="AF23" s="141">
        <v>0</v>
      </c>
      <c r="AG23" s="142">
        <v>3</v>
      </c>
      <c r="AH23" s="143"/>
      <c r="AJ23" s="138">
        <v>4</v>
      </c>
      <c r="AK23" s="140"/>
      <c r="AL23" s="140"/>
      <c r="AM23" s="141"/>
      <c r="AN23" s="142"/>
      <c r="AO23" s="143"/>
      <c r="AQ23" s="138">
        <v>4</v>
      </c>
      <c r="AR23" s="140"/>
      <c r="AS23" s="140"/>
      <c r="AT23" s="141"/>
      <c r="AU23" s="142"/>
      <c r="AV23" s="143"/>
    </row>
    <row r="24" spans="1:48" ht="15" thickBot="1" x14ac:dyDescent="0.4">
      <c r="E24" s="92" t="str">
        <f t="shared" ref="E24:E66" si="5">IF(B24="","",1)</f>
        <v/>
      </c>
      <c r="G24" s="92">
        <v>14</v>
      </c>
      <c r="H24" s="144" t="s">
        <v>47</v>
      </c>
      <c r="I24" s="227" t="str">
        <f>IF(COUNTA(I20:I23)=4,"Played", "")</f>
        <v>Played</v>
      </c>
      <c r="J24" s="227" t="str">
        <f>IF(COUNTA(J20:J23)=4,"Played", "")</f>
        <v>Played</v>
      </c>
      <c r="K24" s="145">
        <f>SUM(K20:K23)</f>
        <v>12</v>
      </c>
      <c r="L24" s="145">
        <f>SUM(L20:L23)</f>
        <v>3</v>
      </c>
      <c r="M24" s="198"/>
      <c r="O24" s="144" t="s">
        <v>47</v>
      </c>
      <c r="P24" s="227" t="str">
        <f>IF(COUNTA(P20:P23)=4,"Played", "")</f>
        <v>Played</v>
      </c>
      <c r="Q24" s="227" t="str">
        <f>IF(COUNTA(Q20:Q23)=4,"Played", "")</f>
        <v>Played</v>
      </c>
      <c r="R24" s="145">
        <f>SUM(R20:R23)</f>
        <v>12</v>
      </c>
      <c r="S24" s="145">
        <f>SUM(S20:S23)</f>
        <v>0</v>
      </c>
      <c r="T24" s="198"/>
      <c r="V24" s="144" t="s">
        <v>47</v>
      </c>
      <c r="W24" s="227" t="str">
        <f>IF(COUNTA(W20:W23)=4,"Played", "")</f>
        <v>Played</v>
      </c>
      <c r="X24" s="227" t="str">
        <f>IF(COUNTA(X20:X23)=4,"Played", "")</f>
        <v>Played</v>
      </c>
      <c r="Y24" s="145">
        <f>SUM(Y20:Y23)</f>
        <v>12</v>
      </c>
      <c r="Z24" s="145">
        <f>SUM(Z20:Z23)</f>
        <v>0</v>
      </c>
      <c r="AA24" s="198"/>
      <c r="AC24" s="144" t="s">
        <v>47</v>
      </c>
      <c r="AD24" s="227" t="str">
        <f>IF(COUNTA(AD20:AD23)=4,"Played", "")</f>
        <v>Played</v>
      </c>
      <c r="AE24" s="227" t="str">
        <f>IF(COUNTA(AE20:AE23)=4,"Played", "")</f>
        <v>Played</v>
      </c>
      <c r="AF24" s="145">
        <f>SUM(AF20:AF23)</f>
        <v>9</v>
      </c>
      <c r="AG24" s="145">
        <f>SUM(AG20:AG23)</f>
        <v>5</v>
      </c>
      <c r="AH24" s="198"/>
      <c r="AJ24" s="144" t="s">
        <v>47</v>
      </c>
      <c r="AK24" s="199" t="str">
        <f>IF(COUNTA(AK20:AK23)=4,"Played", "")</f>
        <v/>
      </c>
      <c r="AL24" s="199" t="str">
        <f>IF(COUNTA(AL20:AL23)=4,"Played", "")</f>
        <v/>
      </c>
      <c r="AM24" s="145">
        <f>SUM(AM20:AM23)</f>
        <v>0</v>
      </c>
      <c r="AN24" s="145">
        <f>SUM(AN20:AN23)</f>
        <v>0</v>
      </c>
      <c r="AO24" s="198" t="str">
        <f>IF(COUNTA(AK20:AL23)=8,"Played", "")</f>
        <v/>
      </c>
      <c r="AQ24" s="144" t="s">
        <v>47</v>
      </c>
      <c r="AR24" s="198" t="str">
        <f>IF(COUNTA(AR20:AR23)=4,"Played", "")</f>
        <v/>
      </c>
      <c r="AS24" s="198" t="str">
        <f>IF(COUNTA(AS20:AS23)=4,"Played", "")</f>
        <v/>
      </c>
      <c r="AT24" s="145">
        <f>SUM(AT20:AT23)</f>
        <v>0</v>
      </c>
      <c r="AU24" s="145">
        <f>SUM(AU20:AU23)</f>
        <v>0</v>
      </c>
      <c r="AV24" s="198" t="str">
        <f>IF(COUNTA(AR20:AS23)=8,"Played", "")</f>
        <v/>
      </c>
    </row>
    <row r="25" spans="1:48" ht="15" thickBot="1" x14ac:dyDescent="0.4">
      <c r="A25" s="195">
        <v>9</v>
      </c>
      <c r="B25" s="196"/>
      <c r="C25" s="196"/>
      <c r="D25" s="196" t="s">
        <v>70</v>
      </c>
      <c r="E25" s="197" t="s">
        <v>71</v>
      </c>
      <c r="G25" s="92">
        <v>15</v>
      </c>
      <c r="H25" s="154"/>
      <c r="I25" s="154">
        <v>1</v>
      </c>
      <c r="J25" s="154">
        <v>2</v>
      </c>
      <c r="K25" s="154" t="s">
        <v>84</v>
      </c>
      <c r="L25" s="154" t="s">
        <v>85</v>
      </c>
      <c r="M25" s="154"/>
      <c r="N25" s="154"/>
      <c r="O25" s="154"/>
      <c r="P25" s="154">
        <v>1</v>
      </c>
      <c r="Q25" s="154">
        <v>3</v>
      </c>
      <c r="R25" s="154" t="s">
        <v>86</v>
      </c>
      <c r="S25" s="154" t="s">
        <v>87</v>
      </c>
      <c r="T25" s="154"/>
      <c r="U25" s="154"/>
      <c r="V25" s="154"/>
      <c r="W25" s="154">
        <v>2</v>
      </c>
      <c r="X25" s="154">
        <v>3</v>
      </c>
      <c r="Y25" s="154" t="s">
        <v>88</v>
      </c>
      <c r="Z25" s="154" t="s">
        <v>89</v>
      </c>
      <c r="AA25" s="154"/>
      <c r="AB25" s="154"/>
      <c r="AC25" s="154"/>
      <c r="AD25" s="154">
        <v>4</v>
      </c>
      <c r="AE25" s="154">
        <v>5</v>
      </c>
      <c r="AF25" s="154" t="s">
        <v>90</v>
      </c>
      <c r="AG25" s="154" t="s">
        <v>91</v>
      </c>
      <c r="AH25" s="154"/>
      <c r="AI25" s="154"/>
      <c r="AJ25" s="154"/>
      <c r="AK25" s="154">
        <v>5</v>
      </c>
      <c r="AL25" s="154">
        <v>6</v>
      </c>
      <c r="AM25" s="154" t="s">
        <v>92</v>
      </c>
      <c r="AN25" s="154" t="s">
        <v>93</v>
      </c>
      <c r="AO25" s="154"/>
      <c r="AP25" s="154"/>
      <c r="AQ25" s="154"/>
      <c r="AR25" s="154">
        <v>4</v>
      </c>
      <c r="AS25" s="154">
        <v>6</v>
      </c>
      <c r="AT25" s="154" t="s">
        <v>94</v>
      </c>
      <c r="AU25" s="154" t="s">
        <v>95</v>
      </c>
      <c r="AV25" s="154"/>
    </row>
    <row r="26" spans="1:48" ht="15" thickBot="1" x14ac:dyDescent="0.4">
      <c r="A26" s="117" t="s">
        <v>84</v>
      </c>
      <c r="B26" s="194" t="str">
        <f t="shared" ref="B26:B37" si="6">IF(INDEX($G$11:$AU$59,MATCH($A$25,$G$11:$G$59,0),MATCH($A26,$G$11:$AU$11,0))=0,"",INDEX($G$11:$AU$59,MATCH($A$25,$G$11:$G$59,0),MATCH($A26,$G$11:$AU$11,0)))</f>
        <v>Sco 1</v>
      </c>
      <c r="C26" s="194" t="str">
        <f>IFERROR(INDEX('6 Teams'!$B$20:$C$25,MATCH('6-Results'!B26,'6 Teams'!$C$20:$C$25,0),1),"")</f>
        <v>Scotstoun 1</v>
      </c>
      <c r="D26" s="194">
        <f>IF(E26="","",IF(INDEX($G$11:$AU$59,MATCH($A$25,$G$11:$G$59,0)+5,MATCH($A26,$G$18:$AU$18,0))="","",INDEX($G$11:$AU$59,MATCH($A$25,$G$11:$G$59,0)+5,MATCH($A26,$G$18:$AU$18,0))))</f>
        <v>12</v>
      </c>
      <c r="E26" s="118">
        <f>IF(INDEX($G$12:$AS$59,MATCH($A$25,$G$12:$G$59,0)+5,MATCH($C26,$G$19:$AS$19,0))="Played",1,"")</f>
        <v>1</v>
      </c>
      <c r="G26" s="92">
        <v>16</v>
      </c>
      <c r="H26" s="170">
        <v>3</v>
      </c>
      <c r="I26" s="103" t="str">
        <f>INDEX('POSTER-6'!$B$1:$K$9,MATCH('6-Results'!$H26,'POSTER-6'!$B$1:$B$9,0),MATCH('6-Results'!I25,'POSTER-6'!$B$1:$K$1,0))</f>
        <v>Scotstoun 2</v>
      </c>
      <c r="J26" s="103" t="str">
        <f>INDEX('POSTER-6'!$B$1:$K$9,MATCH('6-Results'!$H26,'POSTER-6'!$B$1:$B$9,0),MATCH('6-Results'!J25,'POSTER-6'!$B$1:$K$1,0))</f>
        <v>Scotstoun 1</v>
      </c>
      <c r="K26" s="115" t="str">
        <f>INDEX('6 Teams'!$B$20:$C$25,MATCH('6-Results'!I26,'6 Teams'!$B$20:$B$25,0),2)</f>
        <v>Sco 2</v>
      </c>
      <c r="L26" s="115" t="str">
        <f>INDEX('6 Teams'!$B$20:$C$25,MATCH('6-Results'!J26,'6 Teams'!$B$20:$B$25,0),2)</f>
        <v>Sco 1</v>
      </c>
      <c r="M26" s="144"/>
      <c r="O26" s="170"/>
      <c r="P26" s="103" t="str">
        <f>INDEX('POSTER-6'!$B$1:$K$9,MATCH('6-Results'!$H26,'POSTER-6'!$B$1:$B$9,0),MATCH('6-Results'!P25,'POSTER-6'!$B$1:$K$1,0))</f>
        <v>Scotstoun 2</v>
      </c>
      <c r="Q26" s="103" t="str">
        <f>INDEX('POSTER-6'!$B$1:$K$9,MATCH('6-Results'!$H26,'POSTER-6'!$B$1:$B$9,0),MATCH('6-Results'!Q25,'POSTER-6'!$B$1:$K$1,0))</f>
        <v>Western/ Townend</v>
      </c>
      <c r="R26" s="115" t="str">
        <f>INDEX('6 Teams'!$B$20:$C$25,MATCH('6-Results'!P26,'6 Teams'!$B$20:$B$25,0),2)</f>
        <v>Sco 2</v>
      </c>
      <c r="S26" s="115" t="str">
        <f>INDEX('6 Teams'!$B$20:$C$25,MATCH('6-Results'!Q26,'6 Teams'!$B$20:$B$25,0),2)</f>
        <v>W/T</v>
      </c>
      <c r="T26" s="144"/>
      <c r="V26" s="170"/>
      <c r="W26" s="103" t="str">
        <f>INDEX('POSTER-6'!$B$1:$K$9,MATCH('6-Results'!$H26,'POSTER-6'!$B$1:$B$9,0),MATCH('6-Results'!W25,'POSTER-6'!$B$1:$K$1,0))</f>
        <v>Scotstoun 1</v>
      </c>
      <c r="X26" s="103" t="str">
        <f>INDEX('POSTER-6'!$B$1:$K$9,MATCH('6-Results'!$H26,'POSTER-6'!$B$1:$B$9,0),MATCH('6-Results'!X25,'POSTER-6'!$B$1:$K$1,0))</f>
        <v>Western/ Townend</v>
      </c>
      <c r="Y26" s="115" t="str">
        <f>INDEX('6 Teams'!$B$20:$C$25,MATCH('6-Results'!W26,'6 Teams'!$B$20:$B$25,0),2)</f>
        <v>Sco 1</v>
      </c>
      <c r="Z26" s="115" t="str">
        <f>INDEX('6 Teams'!$B$20:$C$25,MATCH('6-Results'!X26,'6 Teams'!$B$20:$B$25,0),2)</f>
        <v>W/T</v>
      </c>
      <c r="AA26" s="144"/>
      <c r="AC26" s="102"/>
      <c r="AD26" s="103" t="str">
        <f>INDEX('POSTER-6'!$B$1:$K$9,MATCH('6-Results'!$H26,'POSTER-6'!$B$1:$B$9,0),MATCH('6-Results'!AD25,'POSTER-6'!$B$1:$K$1,0))</f>
        <v>Newlands</v>
      </c>
      <c r="AE26" s="103" t="str">
        <f>INDEX('POSTER-6'!$B$1:$K$9,MATCH('6-Results'!$H26,'POSTER-6'!$B$1:$B$9,0),MATCH('6-Results'!AE25,'POSTER-6'!$B$1:$K$1,0))</f>
        <v>Giffnock 2</v>
      </c>
      <c r="AF26" s="123" t="str">
        <f>INDEX('6 Teams'!$B$20:$C$25,MATCH('6-Results'!AD26,'6 Teams'!$B$20:$B$25,0),2)</f>
        <v>New</v>
      </c>
      <c r="AG26" s="123" t="str">
        <f>INDEX('6 Teams'!$B$20:$C$25,MATCH('6-Results'!AE26,'6 Teams'!$B$20:$B$25,0),2)</f>
        <v>Gif 2</v>
      </c>
      <c r="AH26" s="115"/>
      <c r="AJ26" s="102"/>
      <c r="AK26" s="103" t="str">
        <f>INDEX('POSTER-6'!$B$1:$K$9,MATCH('6-Results'!$H26,'POSTER-6'!$B$1:$B$9,0),MATCH('6-Results'!AK25,'POSTER-6'!$B$1:$K$1,0))</f>
        <v>Giffnock 2</v>
      </c>
      <c r="AL26" s="103" t="str">
        <f>INDEX('POSTER-6'!$B$1:$K$9,MATCH('6-Results'!$H26,'POSTER-6'!$B$1:$B$9,0),MATCH('6-Results'!AL25,'POSTER-6'!$B$1:$K$1,0))</f>
        <v/>
      </c>
      <c r="AM26" s="115" t="str">
        <f>IF(AL26&lt;&gt;"",AK26,"")</f>
        <v/>
      </c>
      <c r="AN26" s="116" t="str">
        <f>AL26</f>
        <v/>
      </c>
      <c r="AO26" s="115"/>
      <c r="AQ26" s="102"/>
      <c r="AR26" s="103" t="str">
        <f>INDEX('POSTER-6'!$B$1:$K$9,MATCH('6-Results'!$H26,'POSTER-6'!$B$1:$B$9,0),MATCH('6-Results'!AR25,'POSTER-6'!$B$1:$K$1,0))</f>
        <v>Newlands</v>
      </c>
      <c r="AS26" s="103" t="str">
        <f>INDEX('POSTER-6'!$B$1:$K$9,MATCH('6-Results'!$H26,'POSTER-6'!$B$1:$B$9,0),MATCH('6-Results'!AS25,'POSTER-6'!$B$1:$K$1,0))</f>
        <v/>
      </c>
      <c r="AT26" s="115" t="str">
        <f>IF(AS26&lt;&gt;"",AR26,"")</f>
        <v/>
      </c>
      <c r="AU26" s="116" t="str">
        <f>AS26</f>
        <v/>
      </c>
      <c r="AV26" s="115"/>
    </row>
    <row r="27" spans="1:48" x14ac:dyDescent="0.35">
      <c r="A27" s="111" t="s">
        <v>85</v>
      </c>
      <c r="B27" s="94" t="str">
        <f t="shared" si="6"/>
        <v>W/T</v>
      </c>
      <c r="C27" s="94" t="str">
        <f>IFERROR(INDEX('6 Teams'!$B$20:$C$25,MATCH('6-Results'!B27,'6 Teams'!$C$20:$C$25,0),1),"")</f>
        <v>Western/ Townend</v>
      </c>
      <c r="D27" s="194">
        <f t="shared" ref="D27:D37" si="7">IF(E27="","",IF(INDEX($G$11:$AU$59,MATCH($A$25,$G$11:$G$59,0)+5,MATCH($A27,$G$18:$AU$18,0))="","",INDEX($G$11:$AU$59,MATCH($A$25,$G$11:$G$59,0)+5,MATCH($A27,$G$18:$AU$18,0))))</f>
        <v>3</v>
      </c>
      <c r="E27" s="118">
        <f t="shared" ref="E27:E37" si="8">IF(INDEX($G$12:$AS$59,MATCH($A$25,$G$12:$G$59,0)+5,MATCH($C27,$G$19:$AS$19,0))="Played",1,"")</f>
        <v>1</v>
      </c>
      <c r="G27" s="92">
        <v>17</v>
      </c>
      <c r="H27" s="131">
        <v>1</v>
      </c>
      <c r="I27" s="101" t="s">
        <v>151</v>
      </c>
      <c r="J27" s="190" t="s">
        <v>150</v>
      </c>
      <c r="K27" s="117">
        <v>0</v>
      </c>
      <c r="L27" s="100">
        <v>3</v>
      </c>
      <c r="M27" s="133" t="s">
        <v>153</v>
      </c>
      <c r="O27" s="131">
        <v>1</v>
      </c>
      <c r="P27" s="101" t="s">
        <v>151</v>
      </c>
      <c r="Q27" s="186" t="s">
        <v>56</v>
      </c>
      <c r="R27" s="117">
        <v>0</v>
      </c>
      <c r="S27" s="100">
        <v>3</v>
      </c>
      <c r="T27" s="133" t="s">
        <v>159</v>
      </c>
      <c r="V27" s="131">
        <v>1</v>
      </c>
      <c r="W27" s="190" t="s">
        <v>150</v>
      </c>
      <c r="X27" s="186" t="s">
        <v>56</v>
      </c>
      <c r="Y27" s="117">
        <v>3</v>
      </c>
      <c r="Z27" s="100">
        <v>0</v>
      </c>
      <c r="AA27" s="224" t="s">
        <v>163</v>
      </c>
      <c r="AC27" s="104">
        <v>1</v>
      </c>
      <c r="AD27" s="108"/>
      <c r="AE27" s="108"/>
      <c r="AF27" s="107"/>
      <c r="AG27" s="100"/>
      <c r="AH27" s="117"/>
      <c r="AJ27" s="104">
        <v>1</v>
      </c>
      <c r="AK27" s="118"/>
      <c r="AL27" s="118"/>
      <c r="AM27" s="117"/>
      <c r="AN27" s="100"/>
      <c r="AO27" s="117"/>
      <c r="AQ27" s="104">
        <v>1</v>
      </c>
      <c r="AR27" s="118"/>
      <c r="AS27" s="118"/>
      <c r="AT27" s="117"/>
      <c r="AU27" s="100"/>
      <c r="AV27" s="117"/>
    </row>
    <row r="28" spans="1:48" x14ac:dyDescent="0.35">
      <c r="A28" s="111" t="s">
        <v>86</v>
      </c>
      <c r="B28" s="94" t="str">
        <f t="shared" si="6"/>
        <v>Sco 1</v>
      </c>
      <c r="C28" s="94" t="str">
        <f>IFERROR(INDEX('6 Teams'!$B$20:$C$25,MATCH('6-Results'!B28,'6 Teams'!$C$20:$C$25,0),1),"")</f>
        <v>Scotstoun 1</v>
      </c>
      <c r="D28" s="194">
        <f t="shared" si="7"/>
        <v>12</v>
      </c>
      <c r="E28" s="118">
        <f t="shared" si="8"/>
        <v>1</v>
      </c>
      <c r="G28" s="92">
        <v>18</v>
      </c>
      <c r="H28" s="104">
        <v>2</v>
      </c>
      <c r="I28" s="96" t="s">
        <v>53</v>
      </c>
      <c r="J28" s="191" t="s">
        <v>62</v>
      </c>
      <c r="K28" s="111">
        <v>1</v>
      </c>
      <c r="L28" s="99">
        <v>3</v>
      </c>
      <c r="M28" s="134" t="s">
        <v>154</v>
      </c>
      <c r="O28" s="104">
        <v>2</v>
      </c>
      <c r="P28" s="96" t="s">
        <v>53</v>
      </c>
      <c r="Q28" s="125" t="s">
        <v>57</v>
      </c>
      <c r="R28" s="111">
        <v>0</v>
      </c>
      <c r="S28" s="99">
        <v>3</v>
      </c>
      <c r="T28" s="134" t="s">
        <v>160</v>
      </c>
      <c r="V28" s="104">
        <v>2</v>
      </c>
      <c r="W28" s="191" t="s">
        <v>62</v>
      </c>
      <c r="X28" s="125" t="s">
        <v>57</v>
      </c>
      <c r="Y28" s="111">
        <v>3</v>
      </c>
      <c r="Z28" s="99">
        <v>0</v>
      </c>
      <c r="AA28" s="225" t="s">
        <v>164</v>
      </c>
      <c r="AC28" s="104">
        <v>2</v>
      </c>
      <c r="AD28" s="110"/>
      <c r="AE28" s="110"/>
      <c r="AF28" s="109"/>
      <c r="AG28" s="99"/>
      <c r="AH28" s="111"/>
      <c r="AJ28" s="104">
        <v>2</v>
      </c>
      <c r="AK28" s="112"/>
      <c r="AL28" s="112"/>
      <c r="AM28" s="111"/>
      <c r="AN28" s="99"/>
      <c r="AO28" s="111"/>
      <c r="AQ28" s="104">
        <v>2</v>
      </c>
      <c r="AR28" s="112"/>
      <c r="AS28" s="112"/>
      <c r="AT28" s="111"/>
      <c r="AU28" s="99"/>
      <c r="AV28" s="111"/>
    </row>
    <row r="29" spans="1:48" x14ac:dyDescent="0.35">
      <c r="A29" s="111" t="s">
        <v>87</v>
      </c>
      <c r="B29" s="94" t="str">
        <f t="shared" si="6"/>
        <v>Gif 2</v>
      </c>
      <c r="C29" s="94" t="str">
        <f>IFERROR(INDEX('6 Teams'!$B$20:$C$25,MATCH('6-Results'!B29,'6 Teams'!$C$20:$C$25,0),1),"")</f>
        <v>Giffnock 2</v>
      </c>
      <c r="D29" s="194">
        <f t="shared" si="7"/>
        <v>0</v>
      </c>
      <c r="E29" s="118">
        <f t="shared" si="8"/>
        <v>1</v>
      </c>
      <c r="G29" s="92">
        <v>19</v>
      </c>
      <c r="H29" s="104">
        <v>3</v>
      </c>
      <c r="I29" s="96" t="s">
        <v>152</v>
      </c>
      <c r="J29" s="191" t="s">
        <v>105</v>
      </c>
      <c r="K29" s="111">
        <v>0</v>
      </c>
      <c r="L29" s="99">
        <v>3</v>
      </c>
      <c r="M29" s="134" t="s">
        <v>155</v>
      </c>
      <c r="O29" s="104">
        <v>3</v>
      </c>
      <c r="P29" s="96" t="s">
        <v>152</v>
      </c>
      <c r="Q29" s="191" t="s">
        <v>157</v>
      </c>
      <c r="R29" s="111">
        <v>0</v>
      </c>
      <c r="S29" s="99">
        <v>3</v>
      </c>
      <c r="T29" s="134" t="s">
        <v>161</v>
      </c>
      <c r="V29" s="104">
        <v>3</v>
      </c>
      <c r="W29" s="191" t="s">
        <v>105</v>
      </c>
      <c r="X29" s="191" t="s">
        <v>157</v>
      </c>
      <c r="Y29" s="111">
        <v>3</v>
      </c>
      <c r="Z29" s="99">
        <v>0</v>
      </c>
      <c r="AA29" s="225" t="s">
        <v>165</v>
      </c>
      <c r="AC29" s="104">
        <v>3</v>
      </c>
      <c r="AD29" s="110"/>
      <c r="AE29" s="110"/>
      <c r="AF29" s="109"/>
      <c r="AG29" s="99"/>
      <c r="AH29" s="111"/>
      <c r="AJ29" s="104">
        <v>3</v>
      </c>
      <c r="AK29" s="112"/>
      <c r="AL29" s="112"/>
      <c r="AM29" s="111"/>
      <c r="AN29" s="99"/>
      <c r="AO29" s="111"/>
      <c r="AQ29" s="104">
        <v>3</v>
      </c>
      <c r="AR29" s="112"/>
      <c r="AS29" s="112"/>
      <c r="AT29" s="111"/>
      <c r="AU29" s="99"/>
      <c r="AV29" s="111"/>
    </row>
    <row r="30" spans="1:48" ht="15" thickBot="1" x14ac:dyDescent="0.4">
      <c r="A30" s="111" t="s">
        <v>88</v>
      </c>
      <c r="B30" s="94" t="str">
        <f t="shared" si="6"/>
        <v>W/T</v>
      </c>
      <c r="C30" s="94" t="str">
        <f>IFERROR(INDEX('6 Teams'!$B$20:$C$25,MATCH('6-Results'!B30,'6 Teams'!$C$20:$C$25,0),1),"")</f>
        <v>Western/ Townend</v>
      </c>
      <c r="D30" s="194">
        <f t="shared" si="7"/>
        <v>12</v>
      </c>
      <c r="E30" s="118">
        <f t="shared" si="8"/>
        <v>1</v>
      </c>
      <c r="G30" s="92">
        <v>20</v>
      </c>
      <c r="H30" s="138">
        <v>4</v>
      </c>
      <c r="I30" s="139" t="s">
        <v>55</v>
      </c>
      <c r="J30" s="192" t="s">
        <v>63</v>
      </c>
      <c r="K30" s="141">
        <v>1</v>
      </c>
      <c r="L30" s="142">
        <v>3</v>
      </c>
      <c r="M30" s="143" t="s">
        <v>156</v>
      </c>
      <c r="O30" s="138">
        <v>4</v>
      </c>
      <c r="P30" s="139" t="s">
        <v>118</v>
      </c>
      <c r="Q30" s="192" t="s">
        <v>158</v>
      </c>
      <c r="R30" s="141">
        <v>0</v>
      </c>
      <c r="S30" s="142">
        <v>3</v>
      </c>
      <c r="T30" s="143" t="s">
        <v>162</v>
      </c>
      <c r="V30" s="138">
        <v>4</v>
      </c>
      <c r="W30" s="192" t="s">
        <v>63</v>
      </c>
      <c r="X30" s="192" t="s">
        <v>158</v>
      </c>
      <c r="Y30" s="141">
        <v>3</v>
      </c>
      <c r="Z30" s="142">
        <v>2</v>
      </c>
      <c r="AA30" s="226" t="s">
        <v>166</v>
      </c>
      <c r="AC30" s="104">
        <v>4</v>
      </c>
      <c r="AD30" s="110"/>
      <c r="AE30" s="110"/>
      <c r="AF30" s="109"/>
      <c r="AG30" s="99"/>
      <c r="AH30" s="111"/>
      <c r="AJ30" s="104">
        <v>4</v>
      </c>
      <c r="AK30" s="112"/>
      <c r="AL30" s="112"/>
      <c r="AM30" s="111"/>
      <c r="AN30" s="99"/>
      <c r="AO30" s="111"/>
      <c r="AQ30" s="104">
        <v>4</v>
      </c>
      <c r="AR30" s="112"/>
      <c r="AS30" s="112"/>
      <c r="AT30" s="111"/>
      <c r="AU30" s="99"/>
      <c r="AV30" s="111"/>
    </row>
    <row r="31" spans="1:48" ht="15" thickBot="1" x14ac:dyDescent="0.4">
      <c r="A31" s="111" t="s">
        <v>89</v>
      </c>
      <c r="B31" s="94" t="str">
        <f t="shared" si="6"/>
        <v>Gif 2</v>
      </c>
      <c r="C31" s="94" t="str">
        <f>IFERROR(INDEX('6 Teams'!$B$20:$C$25,MATCH('6-Results'!B31,'6 Teams'!$C$20:$C$25,0),1),"")</f>
        <v>Giffnock 2</v>
      </c>
      <c r="D31" s="194">
        <f t="shared" si="7"/>
        <v>0</v>
      </c>
      <c r="E31" s="118">
        <f t="shared" si="8"/>
        <v>1</v>
      </c>
      <c r="G31" s="92">
        <v>21</v>
      </c>
      <c r="H31" s="144" t="s">
        <v>47</v>
      </c>
      <c r="I31" s="227" t="str">
        <f>IF(COUNTA(I27:I30)=4,"Played", "")</f>
        <v>Played</v>
      </c>
      <c r="J31" s="227" t="str">
        <f>IF(COUNTA(J27:J30)=4,"Played", "")</f>
        <v>Played</v>
      </c>
      <c r="K31" s="145">
        <f>SUM(K27:K30)</f>
        <v>2</v>
      </c>
      <c r="L31" s="145">
        <f>SUM(L27:L30)</f>
        <v>12</v>
      </c>
      <c r="M31" s="146"/>
      <c r="O31" s="144" t="s">
        <v>47</v>
      </c>
      <c r="P31" s="227" t="str">
        <f>IF(COUNTA(P27:P30)=4,"Played", "")</f>
        <v>Played</v>
      </c>
      <c r="Q31" s="227" t="str">
        <f>IF(COUNTA(Q27:Q30)=4,"Played", "")</f>
        <v>Played</v>
      </c>
      <c r="R31" s="145">
        <f>SUM(R27:R30)</f>
        <v>0</v>
      </c>
      <c r="S31" s="145">
        <f>SUM(S27:S30)</f>
        <v>12</v>
      </c>
      <c r="T31" s="146"/>
      <c r="V31" s="144" t="s">
        <v>47</v>
      </c>
      <c r="W31" s="227" t="str">
        <f>IF(COUNTA(W27:W30)=4,"Played", "")</f>
        <v>Played</v>
      </c>
      <c r="X31" s="227" t="str">
        <f>IF(COUNTA(X27:X30)=4,"Played", "")</f>
        <v>Played</v>
      </c>
      <c r="Y31" s="145">
        <f>SUM(Y27:Y30)</f>
        <v>12</v>
      </c>
      <c r="Z31" s="145">
        <f>SUM(Z27:Z30)</f>
        <v>2</v>
      </c>
      <c r="AA31" s="146"/>
      <c r="AC31" s="105" t="s">
        <v>47</v>
      </c>
      <c r="AD31" s="227" t="str">
        <f>IF(COUNTA(AD27:AD30)=4,"Played", "")</f>
        <v/>
      </c>
      <c r="AE31" s="227" t="str">
        <f>IF(COUNTA(AE27:AE30)=4,"Played", "")</f>
        <v/>
      </c>
      <c r="AF31" s="95">
        <f>SUM(AF27:AF30)</f>
        <v>0</v>
      </c>
      <c r="AG31" s="95">
        <f>SUM(AG27:AG30)</f>
        <v>0</v>
      </c>
      <c r="AH31" s="113"/>
      <c r="AJ31" s="105" t="s">
        <v>47</v>
      </c>
      <c r="AK31" s="199" t="str">
        <f>IF(COUNTA(AK27:AK30)=4,"Played", "")</f>
        <v/>
      </c>
      <c r="AL31" s="199" t="str">
        <f>IF(COUNTA(AL27:AL30)=4,"Played", "")</f>
        <v/>
      </c>
      <c r="AM31" s="95">
        <f>SUM(AM27:AM30)</f>
        <v>0</v>
      </c>
      <c r="AN31" s="95">
        <f>SUM(AN27:AN30)</f>
        <v>0</v>
      </c>
      <c r="AO31" s="113"/>
      <c r="AQ31" s="105" t="s">
        <v>47</v>
      </c>
      <c r="AR31" s="97"/>
      <c r="AS31" s="98"/>
      <c r="AT31" s="95">
        <f>SUM(AT27:AT30)</f>
        <v>0</v>
      </c>
      <c r="AU31" s="95">
        <f>SUM(AU27:AU30)</f>
        <v>0</v>
      </c>
      <c r="AV31" s="113"/>
    </row>
    <row r="32" spans="1:48" ht="15" thickBot="1" x14ac:dyDescent="0.4">
      <c r="A32" s="111" t="s">
        <v>90</v>
      </c>
      <c r="B32" s="94" t="str">
        <f t="shared" si="6"/>
        <v>Gif 1</v>
      </c>
      <c r="C32" s="94" t="str">
        <f>IFERROR(INDEX('6 Teams'!$B$20:$C$25,MATCH('6-Results'!B32,'6 Teams'!$C$20:$C$25,0),1),"")</f>
        <v>Giffnock 1</v>
      </c>
      <c r="D32" s="194">
        <f t="shared" si="7"/>
        <v>9</v>
      </c>
      <c r="E32" s="118">
        <f t="shared" si="8"/>
        <v>1</v>
      </c>
      <c r="G32" s="92">
        <v>22</v>
      </c>
      <c r="H32" s="154"/>
      <c r="I32" s="154">
        <v>1</v>
      </c>
      <c r="J32" s="154">
        <v>2</v>
      </c>
      <c r="K32" s="154" t="s">
        <v>84</v>
      </c>
      <c r="L32" s="154" t="s">
        <v>85</v>
      </c>
      <c r="M32" s="154"/>
      <c r="N32" s="154"/>
      <c r="O32" s="154"/>
      <c r="P32" s="154">
        <v>1</v>
      </c>
      <c r="Q32" s="154">
        <v>3</v>
      </c>
      <c r="R32" s="154" t="s">
        <v>86</v>
      </c>
      <c r="S32" s="154" t="s">
        <v>87</v>
      </c>
      <c r="T32" s="154"/>
      <c r="U32" s="154"/>
      <c r="V32" s="154"/>
      <c r="W32" s="154">
        <v>2</v>
      </c>
      <c r="X32" s="154">
        <v>3</v>
      </c>
      <c r="Y32" s="154" t="s">
        <v>88</v>
      </c>
      <c r="Z32" s="154" t="s">
        <v>89</v>
      </c>
      <c r="AA32" s="154"/>
      <c r="AB32" s="154"/>
      <c r="AC32" s="154"/>
      <c r="AD32" s="154">
        <v>4</v>
      </c>
      <c r="AE32" s="154">
        <v>5</v>
      </c>
      <c r="AF32" s="154" t="s">
        <v>90</v>
      </c>
      <c r="AG32" s="154" t="s">
        <v>91</v>
      </c>
      <c r="AH32" s="154"/>
      <c r="AI32" s="154"/>
      <c r="AJ32" s="154"/>
      <c r="AK32" s="154">
        <v>5</v>
      </c>
      <c r="AL32" s="154">
        <v>6</v>
      </c>
      <c r="AM32" s="154" t="s">
        <v>92</v>
      </c>
      <c r="AN32" s="154" t="s">
        <v>93</v>
      </c>
      <c r="AO32" s="154"/>
      <c r="AP32" s="154"/>
      <c r="AQ32" s="154"/>
      <c r="AR32" s="154">
        <v>4</v>
      </c>
      <c r="AS32" s="154">
        <v>6</v>
      </c>
      <c r="AT32" s="154" t="s">
        <v>94</v>
      </c>
      <c r="AU32" s="154" t="s">
        <v>95</v>
      </c>
      <c r="AV32" s="154"/>
    </row>
    <row r="33" spans="1:48" ht="15" thickBot="1" x14ac:dyDescent="0.4">
      <c r="A33" s="111" t="s">
        <v>91</v>
      </c>
      <c r="B33" s="94" t="str">
        <f t="shared" si="6"/>
        <v>Sco 2</v>
      </c>
      <c r="C33" s="94" t="str">
        <f>IFERROR(INDEX('6 Teams'!$B$20:$C$25,MATCH('6-Results'!B33,'6 Teams'!$C$20:$C$25,0),1),"")</f>
        <v>Scotstoun 2</v>
      </c>
      <c r="D33" s="194">
        <f t="shared" si="7"/>
        <v>5</v>
      </c>
      <c r="E33" s="118">
        <f t="shared" si="8"/>
        <v>1</v>
      </c>
      <c r="G33" s="92">
        <v>23</v>
      </c>
      <c r="H33" s="102">
        <v>4</v>
      </c>
      <c r="I33" s="103" t="str">
        <f>INDEX('POSTER-6'!$B$1:$K$9,MATCH('6-Results'!$H33,'POSTER-6'!$B$1:$B$9,0),MATCH('6-Results'!I32,'POSTER-6'!$B$1:$K$1,0))</f>
        <v>Giffnock 2</v>
      </c>
      <c r="J33" s="103" t="str">
        <f>INDEX('POSTER-6'!$B$1:$K$9,MATCH('6-Results'!$H33,'POSTER-6'!$B$1:$B$9,0),MATCH('6-Results'!J32,'POSTER-6'!$B$1:$K$1,0))</f>
        <v>Giffnock 1</v>
      </c>
      <c r="K33" s="115" t="str">
        <f>INDEX('6 Teams'!$B$20:$C$25,MATCH('6-Results'!I33,'6 Teams'!$B$20:$B$25,0),2)</f>
        <v>Gif 2</v>
      </c>
      <c r="L33" s="144" t="str">
        <f>INDEX('6 Teams'!$B$20:$C$25,MATCH('6-Results'!J33,'6 Teams'!$B$20:$B$25,0),2)</f>
        <v>Gif 1</v>
      </c>
      <c r="M33" s="115"/>
      <c r="O33" s="102"/>
      <c r="P33" s="103" t="str">
        <f>INDEX('POSTER-6'!$B$1:$K$9,MATCH('6-Results'!$H33,'POSTER-6'!$B$1:$B$9,0),MATCH('6-Results'!P32,'POSTER-6'!$B$1:$K$1,0))</f>
        <v>Giffnock 2</v>
      </c>
      <c r="Q33" s="103" t="str">
        <f>INDEX('POSTER-6'!$B$1:$K$9,MATCH('6-Results'!$H33,'POSTER-6'!$B$1:$B$9,0),MATCH('6-Results'!Q32,'POSTER-6'!$B$1:$K$1,0))</f>
        <v>Western/ Townend</v>
      </c>
      <c r="R33" s="115" t="str">
        <f>INDEX('6 Teams'!$B$20:$C$25,MATCH('6-Results'!P33,'6 Teams'!$B$20:$B$25,0),2)</f>
        <v>Gif 2</v>
      </c>
      <c r="S33" s="144" t="str">
        <f>INDEX('6 Teams'!$B$20:$C$25,MATCH('6-Results'!Q33,'6 Teams'!$B$20:$B$25,0),2)</f>
        <v>W/T</v>
      </c>
      <c r="T33" s="115"/>
      <c r="V33" s="102"/>
      <c r="W33" s="103" t="str">
        <f>INDEX('POSTER-6'!$B$1:$K$9,MATCH('6-Results'!$H33,'POSTER-6'!$B$1:$B$9,0),MATCH('6-Results'!W32,'POSTER-6'!$B$1:$K$1,0))</f>
        <v>Giffnock 1</v>
      </c>
      <c r="X33" s="103" t="str">
        <f>INDEX('POSTER-6'!$B$1:$K$9,MATCH('6-Results'!$H33,'POSTER-6'!$B$1:$B$9,0),MATCH('6-Results'!X32,'POSTER-6'!$B$1:$K$1,0))</f>
        <v>Western/ Townend</v>
      </c>
      <c r="Y33" s="115" t="str">
        <f>INDEX('6 Teams'!$B$20:$C$25,MATCH('6-Results'!W33,'6 Teams'!$B$20:$B$25,0),2)</f>
        <v>Gif 1</v>
      </c>
      <c r="Z33" s="144" t="str">
        <f>INDEX('6 Teams'!$B$20:$C$25,MATCH('6-Results'!X33,'6 Teams'!$B$20:$B$25,0),2)</f>
        <v>W/T</v>
      </c>
      <c r="AA33" s="115"/>
      <c r="AC33" s="102"/>
      <c r="AD33" s="103" t="str">
        <f>INDEX('POSTER-6'!$B$1:$K$9,MATCH('6-Results'!$H33,'POSTER-6'!$B$1:$B$9,0),MATCH('6-Results'!AD32,'POSTER-6'!$B$1:$K$1,0))</f>
        <v>Scotstoun 2</v>
      </c>
      <c r="AE33" s="103" t="str">
        <f>INDEX('POSTER-6'!$B$1:$K$9,MATCH('6-Results'!$H33,'POSTER-6'!$B$1:$B$9,0),MATCH('6-Results'!AE32,'POSTER-6'!$B$1:$K$1,0))</f>
        <v>Scotstoun 1</v>
      </c>
      <c r="AF33" s="115" t="str">
        <f>INDEX('6 Teams'!$B$20:$C$25,MATCH('6-Results'!AD33,'6 Teams'!$B$20:$B$25,0),2)</f>
        <v>Sco 2</v>
      </c>
      <c r="AG33" s="144" t="str">
        <f>INDEX('6 Teams'!$B$20:$C$25,MATCH('6-Results'!AE33,'6 Teams'!$B$20:$B$25,0),2)</f>
        <v>Sco 1</v>
      </c>
      <c r="AH33" s="115"/>
      <c r="AJ33" s="102"/>
      <c r="AK33" s="103" t="str">
        <f>INDEX('POSTER-6'!$B$1:$K$9,MATCH('6-Results'!$H33,'POSTER-6'!$B$1:$B$9,0),MATCH('6-Results'!AK32,'POSTER-6'!$B$1:$K$1,0))</f>
        <v>Scotstoun 1</v>
      </c>
      <c r="AL33" s="103" t="str">
        <f>INDEX('POSTER-6'!$B$1:$K$9,MATCH('6-Results'!$H33,'POSTER-6'!$B$1:$B$9,0),MATCH('6-Results'!AL32,'POSTER-6'!$B$1:$K$1,0))</f>
        <v>Newlands</v>
      </c>
      <c r="AM33" s="115" t="str">
        <f>INDEX('6 Teams'!$B$20:$C$25,MATCH('6-Results'!AK33,'6 Teams'!$B$20:$B$25,0),2)</f>
        <v>Sco 1</v>
      </c>
      <c r="AN33" s="144" t="str">
        <f>INDEX('6 Teams'!$B$20:$C$25,MATCH('6-Results'!AL33,'6 Teams'!$B$20:$B$25,0),2)</f>
        <v>New</v>
      </c>
      <c r="AO33" s="115"/>
      <c r="AQ33" s="102"/>
      <c r="AR33" s="103" t="str">
        <f>INDEX('POSTER-6'!$B$1:$K$9,MATCH('6-Results'!$H33,'POSTER-6'!$B$1:$B$9,0),MATCH('6-Results'!AR32,'POSTER-6'!$B$1:$K$1,0))</f>
        <v>Scotstoun 2</v>
      </c>
      <c r="AS33" s="103" t="str">
        <f>INDEX('POSTER-6'!$B$1:$K$9,MATCH('6-Results'!$H33,'POSTER-6'!$B$1:$B$9,0),MATCH('6-Results'!AS32,'POSTER-6'!$B$1:$K$1,0))</f>
        <v>Newlands</v>
      </c>
      <c r="AT33" s="115" t="str">
        <f>INDEX('6 Teams'!$B$20:$C$25,MATCH('6-Results'!AR33,'6 Teams'!$B$20:$B$25,0),2)</f>
        <v>Sco 2</v>
      </c>
      <c r="AU33" s="144" t="str">
        <f>INDEX('6 Teams'!$B$20:$C$25,MATCH('6-Results'!AS33,'6 Teams'!$B$20:$B$25,0),2)</f>
        <v>New</v>
      </c>
      <c r="AV33" s="115"/>
    </row>
    <row r="34" spans="1:48" x14ac:dyDescent="0.35">
      <c r="A34" s="111" t="s">
        <v>92</v>
      </c>
      <c r="B34" s="94" t="str">
        <f t="shared" si="6"/>
        <v/>
      </c>
      <c r="C34" s="94" t="str">
        <f>IFERROR(INDEX('6 Teams'!$B$20:$C$25,MATCH('6-Results'!B34,'6 Teams'!$C$20:$C$25,0),1),"")</f>
        <v/>
      </c>
      <c r="D34" s="194" t="str">
        <f t="shared" si="7"/>
        <v/>
      </c>
      <c r="E34" s="118" t="str">
        <f t="shared" si="8"/>
        <v/>
      </c>
      <c r="G34" s="92">
        <v>24</v>
      </c>
      <c r="H34" s="104">
        <v>1</v>
      </c>
      <c r="I34" s="101" t="s">
        <v>167</v>
      </c>
      <c r="J34" s="190" t="s">
        <v>67</v>
      </c>
      <c r="K34" s="107">
        <v>0</v>
      </c>
      <c r="L34" s="100">
        <v>3</v>
      </c>
      <c r="M34" s="107" t="s">
        <v>171</v>
      </c>
      <c r="O34" s="104">
        <v>1</v>
      </c>
      <c r="P34" s="101" t="s">
        <v>167</v>
      </c>
      <c r="Q34" s="190" t="s">
        <v>56</v>
      </c>
      <c r="R34" s="107">
        <v>1</v>
      </c>
      <c r="S34" s="100">
        <v>3</v>
      </c>
      <c r="T34" s="101" t="s">
        <v>177</v>
      </c>
      <c r="V34" s="104">
        <v>1</v>
      </c>
      <c r="W34" s="190" t="s">
        <v>67</v>
      </c>
      <c r="X34" s="190" t="s">
        <v>56</v>
      </c>
      <c r="Y34" s="107">
        <v>2</v>
      </c>
      <c r="Z34" s="100">
        <v>3</v>
      </c>
      <c r="AA34" s="101" t="s">
        <v>173</v>
      </c>
      <c r="AC34" s="104">
        <v>1</v>
      </c>
      <c r="AD34" s="190" t="s">
        <v>52</v>
      </c>
      <c r="AE34" s="190" t="s">
        <v>104</v>
      </c>
      <c r="AF34" s="107">
        <v>0</v>
      </c>
      <c r="AG34" s="100">
        <v>3</v>
      </c>
      <c r="AH34" s="117" t="s">
        <v>187</v>
      </c>
      <c r="AJ34" s="104">
        <v>1</v>
      </c>
      <c r="AK34" s="190" t="s">
        <v>104</v>
      </c>
      <c r="AL34" s="190" t="s">
        <v>181</v>
      </c>
      <c r="AM34" s="107">
        <v>3</v>
      </c>
      <c r="AN34" s="100">
        <v>0</v>
      </c>
      <c r="AO34" s="117" t="s">
        <v>189</v>
      </c>
      <c r="AQ34" s="104">
        <v>1</v>
      </c>
      <c r="AR34" s="190" t="s">
        <v>52</v>
      </c>
      <c r="AS34" s="190" t="s">
        <v>181</v>
      </c>
      <c r="AT34" s="107">
        <v>3</v>
      </c>
      <c r="AU34" s="100">
        <v>0</v>
      </c>
      <c r="AV34" s="117" t="s">
        <v>183</v>
      </c>
    </row>
    <row r="35" spans="1:48" x14ac:dyDescent="0.35">
      <c r="A35" s="111" t="s">
        <v>93</v>
      </c>
      <c r="B35" s="94" t="str">
        <f t="shared" si="6"/>
        <v/>
      </c>
      <c r="C35" s="94" t="str">
        <f>IFERROR(INDEX('6 Teams'!$B$20:$C$25,MATCH('6-Results'!B35,'6 Teams'!$C$20:$C$25,0),1),"")</f>
        <v/>
      </c>
      <c r="D35" s="194" t="str">
        <f t="shared" si="7"/>
        <v/>
      </c>
      <c r="E35" s="118" t="str">
        <f t="shared" si="8"/>
        <v/>
      </c>
      <c r="G35" s="92">
        <v>25</v>
      </c>
      <c r="H35" s="104">
        <v>2</v>
      </c>
      <c r="I35" s="190" t="s">
        <v>111</v>
      </c>
      <c r="J35" s="191" t="s">
        <v>168</v>
      </c>
      <c r="K35" s="109">
        <v>1</v>
      </c>
      <c r="L35" s="99">
        <v>3</v>
      </c>
      <c r="M35" s="111" t="s">
        <v>169</v>
      </c>
      <c r="O35" s="104">
        <v>2</v>
      </c>
      <c r="P35" s="190" t="s">
        <v>111</v>
      </c>
      <c r="Q35" s="191" t="s">
        <v>57</v>
      </c>
      <c r="R35" s="109">
        <v>1</v>
      </c>
      <c r="S35" s="99">
        <v>3</v>
      </c>
      <c r="T35" s="96" t="s">
        <v>178</v>
      </c>
      <c r="V35" s="104">
        <v>2</v>
      </c>
      <c r="W35" s="191" t="s">
        <v>168</v>
      </c>
      <c r="X35" s="191" t="s">
        <v>57</v>
      </c>
      <c r="Y35" s="109">
        <v>2</v>
      </c>
      <c r="Z35" s="99">
        <v>3</v>
      </c>
      <c r="AA35" s="96" t="s">
        <v>174</v>
      </c>
      <c r="AC35" s="104">
        <v>2</v>
      </c>
      <c r="AD35" s="191" t="s">
        <v>54</v>
      </c>
      <c r="AE35" s="191" t="s">
        <v>62</v>
      </c>
      <c r="AF35" s="109">
        <v>0</v>
      </c>
      <c r="AG35" s="99">
        <v>3</v>
      </c>
      <c r="AH35" s="111"/>
      <c r="AJ35" s="104">
        <v>2</v>
      </c>
      <c r="AK35" s="191" t="s">
        <v>62</v>
      </c>
      <c r="AL35" s="191" t="s">
        <v>58</v>
      </c>
      <c r="AM35" s="109">
        <v>3</v>
      </c>
      <c r="AN35" s="99">
        <v>0</v>
      </c>
      <c r="AO35" s="111" t="s">
        <v>185</v>
      </c>
      <c r="AQ35" s="104">
        <v>2</v>
      </c>
      <c r="AR35" s="191" t="s">
        <v>54</v>
      </c>
      <c r="AS35" s="191" t="s">
        <v>58</v>
      </c>
      <c r="AT35" s="109">
        <v>0</v>
      </c>
      <c r="AU35" s="99">
        <v>3</v>
      </c>
      <c r="AV35" s="111" t="s">
        <v>186</v>
      </c>
    </row>
    <row r="36" spans="1:48" ht="15" thickBot="1" x14ac:dyDescent="0.4">
      <c r="A36" s="111" t="s">
        <v>94</v>
      </c>
      <c r="B36" s="94" t="str">
        <f t="shared" si="6"/>
        <v/>
      </c>
      <c r="C36" s="94" t="str">
        <f>IFERROR(INDEX('6 Teams'!$B$20:$C$25,MATCH('6-Results'!B36,'6 Teams'!$C$20:$C$25,0),1),"")</f>
        <v/>
      </c>
      <c r="D36" s="194" t="str">
        <f t="shared" si="7"/>
        <v/>
      </c>
      <c r="E36" s="118" t="str">
        <f t="shared" si="8"/>
        <v/>
      </c>
      <c r="G36" s="92">
        <v>26</v>
      </c>
      <c r="H36" s="104">
        <v>3</v>
      </c>
      <c r="I36" s="191" t="s">
        <v>109</v>
      </c>
      <c r="J36" s="191" t="s">
        <v>69</v>
      </c>
      <c r="K36" s="109">
        <v>1</v>
      </c>
      <c r="L36" s="99">
        <v>3</v>
      </c>
      <c r="M36" s="109" t="s">
        <v>172</v>
      </c>
      <c r="O36" s="104">
        <v>3</v>
      </c>
      <c r="P36" s="191" t="s">
        <v>109</v>
      </c>
      <c r="Q36" s="191" t="s">
        <v>107</v>
      </c>
      <c r="R36" s="109">
        <v>1</v>
      </c>
      <c r="S36" s="99">
        <v>3</v>
      </c>
      <c r="T36" s="96" t="s">
        <v>179</v>
      </c>
      <c r="V36" s="104">
        <v>3</v>
      </c>
      <c r="W36" s="191" t="s">
        <v>69</v>
      </c>
      <c r="X36" s="191" t="s">
        <v>107</v>
      </c>
      <c r="Y36" s="109">
        <v>1</v>
      </c>
      <c r="Z36" s="99">
        <v>3</v>
      </c>
      <c r="AA36" s="96" t="s">
        <v>175</v>
      </c>
      <c r="AC36" s="104">
        <v>3</v>
      </c>
      <c r="AD36" s="191" t="s">
        <v>55</v>
      </c>
      <c r="AE36" s="191" t="s">
        <v>105</v>
      </c>
      <c r="AF36" s="109">
        <v>0</v>
      </c>
      <c r="AG36" s="99">
        <v>3</v>
      </c>
      <c r="AH36" s="111" t="s">
        <v>186</v>
      </c>
      <c r="AJ36" s="104">
        <v>3</v>
      </c>
      <c r="AK36" s="191" t="s">
        <v>105</v>
      </c>
      <c r="AL36" s="230" t="s">
        <v>61</v>
      </c>
      <c r="AM36" s="109">
        <v>3</v>
      </c>
      <c r="AN36" s="99">
        <v>0</v>
      </c>
      <c r="AO36" s="111" t="s">
        <v>188</v>
      </c>
      <c r="AQ36" s="104">
        <v>3</v>
      </c>
      <c r="AR36" s="191" t="s">
        <v>55</v>
      </c>
      <c r="AS36" s="230" t="s">
        <v>61</v>
      </c>
      <c r="AT36" s="109">
        <v>0</v>
      </c>
      <c r="AU36" s="99">
        <v>3</v>
      </c>
      <c r="AV36" s="111" t="s">
        <v>182</v>
      </c>
    </row>
    <row r="37" spans="1:48" ht="15" thickBot="1" x14ac:dyDescent="0.4">
      <c r="A37" s="113" t="s">
        <v>95</v>
      </c>
      <c r="B37" s="130" t="str">
        <f t="shared" si="6"/>
        <v/>
      </c>
      <c r="C37" s="130" t="str">
        <f>IFERROR(INDEX('6 Teams'!$B$20:$C$25,MATCH('6-Results'!B37,'6 Teams'!$C$20:$C$25,0),1),"")</f>
        <v/>
      </c>
      <c r="D37" s="194" t="str">
        <f t="shared" si="7"/>
        <v/>
      </c>
      <c r="E37" s="118" t="str">
        <f t="shared" si="8"/>
        <v/>
      </c>
      <c r="G37" s="92">
        <v>27</v>
      </c>
      <c r="H37" s="104">
        <v>4</v>
      </c>
      <c r="I37" s="191" t="s">
        <v>108</v>
      </c>
      <c r="J37" s="191" t="s">
        <v>106</v>
      </c>
      <c r="K37" s="109">
        <v>0</v>
      </c>
      <c r="L37" s="99">
        <v>3</v>
      </c>
      <c r="M37" s="109" t="s">
        <v>170</v>
      </c>
      <c r="O37" s="104">
        <v>4</v>
      </c>
      <c r="P37" s="191" t="s">
        <v>108</v>
      </c>
      <c r="Q37" s="191" t="s">
        <v>158</v>
      </c>
      <c r="R37" s="109">
        <v>0</v>
      </c>
      <c r="S37" s="99">
        <v>3</v>
      </c>
      <c r="T37" s="96" t="s">
        <v>180</v>
      </c>
      <c r="V37" s="104">
        <v>4</v>
      </c>
      <c r="W37" s="191" t="s">
        <v>106</v>
      </c>
      <c r="X37" s="191" t="s">
        <v>158</v>
      </c>
      <c r="Y37" s="109">
        <v>0</v>
      </c>
      <c r="Z37" s="99">
        <v>3</v>
      </c>
      <c r="AA37" s="96" t="s">
        <v>176</v>
      </c>
      <c r="AC37" s="104">
        <v>4</v>
      </c>
      <c r="AD37" s="191" t="s">
        <v>110</v>
      </c>
      <c r="AE37" s="191" t="s">
        <v>63</v>
      </c>
      <c r="AF37" s="109">
        <v>0</v>
      </c>
      <c r="AG37" s="99">
        <v>3</v>
      </c>
      <c r="AH37" s="111"/>
      <c r="AJ37" s="104">
        <v>4</v>
      </c>
      <c r="AK37" s="191" t="s">
        <v>63</v>
      </c>
      <c r="AL37" s="231" t="s">
        <v>60</v>
      </c>
      <c r="AM37" s="109">
        <v>3</v>
      </c>
      <c r="AN37" s="99">
        <v>1</v>
      </c>
      <c r="AO37" s="111" t="s">
        <v>184</v>
      </c>
      <c r="AQ37" s="104">
        <v>4</v>
      </c>
      <c r="AR37" s="191" t="s">
        <v>110</v>
      </c>
      <c r="AS37" s="231" t="s">
        <v>60</v>
      </c>
      <c r="AT37" s="109">
        <v>0</v>
      </c>
      <c r="AU37" s="99">
        <v>3</v>
      </c>
      <c r="AV37" s="111"/>
    </row>
    <row r="38" spans="1:48" ht="15" thickBot="1" x14ac:dyDescent="0.4">
      <c r="E38" s="92" t="str">
        <f t="shared" si="5"/>
        <v/>
      </c>
      <c r="G38" s="92">
        <v>28</v>
      </c>
      <c r="H38" s="105" t="s">
        <v>47</v>
      </c>
      <c r="I38" s="227" t="str">
        <f>IF(COUNTA(I34:I37)=4,"Played", "")</f>
        <v>Played</v>
      </c>
      <c r="J38" s="227" t="str">
        <f>IF(COUNTA(J34:J37)=4,"Played", "")</f>
        <v>Played</v>
      </c>
      <c r="K38" s="95">
        <f>SUM(K34:K37)</f>
        <v>2</v>
      </c>
      <c r="L38" s="95">
        <f>SUM(L34:L37)</f>
        <v>12</v>
      </c>
      <c r="M38" s="106"/>
      <c r="O38" s="105" t="s">
        <v>47</v>
      </c>
      <c r="P38" s="227" t="str">
        <f>IF(COUNTA(P34:P37)=4,"Played", "")</f>
        <v>Played</v>
      </c>
      <c r="Q38" s="227" t="str">
        <f>IF(COUNTA(Q34:Q37)=4,"Played", "")</f>
        <v>Played</v>
      </c>
      <c r="R38" s="95">
        <f>SUM(R34:R37)</f>
        <v>3</v>
      </c>
      <c r="S38" s="95">
        <f>SUM(S34:S37)</f>
        <v>12</v>
      </c>
      <c r="T38" s="113"/>
      <c r="V38" s="105" t="s">
        <v>47</v>
      </c>
      <c r="W38" s="227" t="str">
        <f>IF(COUNTA(W34:W37)=4,"Played", "")</f>
        <v>Played</v>
      </c>
      <c r="X38" s="227" t="str">
        <f>IF(COUNTA(X34:X37)=4,"Played", "")</f>
        <v>Played</v>
      </c>
      <c r="Y38" s="95">
        <f>SUM(Y34:Y37)</f>
        <v>5</v>
      </c>
      <c r="Z38" s="95">
        <f>SUM(Z34:Z37)</f>
        <v>12</v>
      </c>
      <c r="AA38" s="223"/>
      <c r="AC38" s="105" t="s">
        <v>47</v>
      </c>
      <c r="AD38" s="227" t="str">
        <f>IF(COUNTA(AD34:AD37)=4,"Played", "")</f>
        <v>Played</v>
      </c>
      <c r="AE38" s="227" t="str">
        <f>IF(COUNTA(AE34:AE37)=4,"Played", "")</f>
        <v>Played</v>
      </c>
      <c r="AF38" s="95">
        <f>SUM(AF34:AF37)</f>
        <v>0</v>
      </c>
      <c r="AG38" s="95">
        <f>SUM(AG34:AG37)</f>
        <v>12</v>
      </c>
      <c r="AH38" s="113"/>
      <c r="AJ38" s="105" t="s">
        <v>47</v>
      </c>
      <c r="AK38" s="227" t="str">
        <f>IF(COUNTA(AK34:AK37)=4,"Played", "")</f>
        <v>Played</v>
      </c>
      <c r="AL38" s="227" t="str">
        <f>IF(COUNTA(AL34:AL37)=4,"Played", "")</f>
        <v>Played</v>
      </c>
      <c r="AM38" s="95">
        <f>SUM(AM34:AM37)</f>
        <v>12</v>
      </c>
      <c r="AN38" s="95">
        <f>SUM(AN34:AN37)</f>
        <v>1</v>
      </c>
      <c r="AO38" s="113"/>
      <c r="AQ38" s="105" t="s">
        <v>47</v>
      </c>
      <c r="AR38" s="227" t="str">
        <f>IF(COUNTA(AR34:AR37)=4,"Played", "")</f>
        <v>Played</v>
      </c>
      <c r="AS38" s="227" t="str">
        <f>IF(COUNTA(AS34:AS37)=4,"Played", "")</f>
        <v>Played</v>
      </c>
      <c r="AT38" s="95">
        <f>SUM(AT34:AT37)</f>
        <v>3</v>
      </c>
      <c r="AU38" s="95">
        <f>SUM(AU34:AU37)</f>
        <v>9</v>
      </c>
      <c r="AV38" s="113"/>
    </row>
    <row r="39" spans="1:48" ht="15" thickBot="1" x14ac:dyDescent="0.4">
      <c r="A39" s="195">
        <v>16</v>
      </c>
      <c r="B39" s="196"/>
      <c r="C39" s="196"/>
      <c r="D39" s="196"/>
      <c r="E39" s="197" t="s">
        <v>71</v>
      </c>
      <c r="G39" s="92">
        <v>29</v>
      </c>
      <c r="H39" s="154"/>
      <c r="I39" s="154">
        <v>1</v>
      </c>
      <c r="J39" s="154">
        <v>2</v>
      </c>
      <c r="K39" s="154" t="s">
        <v>84</v>
      </c>
      <c r="L39" s="154" t="s">
        <v>85</v>
      </c>
      <c r="M39" s="154"/>
      <c r="N39" s="154"/>
      <c r="O39" s="154"/>
      <c r="P39" s="154">
        <v>1</v>
      </c>
      <c r="Q39" s="154">
        <v>3</v>
      </c>
      <c r="R39" s="154" t="s">
        <v>86</v>
      </c>
      <c r="S39" s="154" t="s">
        <v>87</v>
      </c>
      <c r="T39" s="154"/>
      <c r="U39" s="154"/>
      <c r="V39" s="154"/>
      <c r="W39" s="154">
        <v>2</v>
      </c>
      <c r="X39" s="154">
        <v>3</v>
      </c>
      <c r="Y39" s="154" t="s">
        <v>88</v>
      </c>
      <c r="Z39" s="154" t="s">
        <v>89</v>
      </c>
      <c r="AA39" s="154"/>
      <c r="AB39" s="154"/>
      <c r="AC39" s="154"/>
      <c r="AD39" s="154">
        <v>4</v>
      </c>
      <c r="AE39" s="154">
        <v>5</v>
      </c>
      <c r="AF39" s="154" t="s">
        <v>90</v>
      </c>
      <c r="AG39" s="154" t="s">
        <v>91</v>
      </c>
      <c r="AH39" s="154"/>
      <c r="AI39" s="154"/>
      <c r="AJ39" s="154"/>
      <c r="AK39" s="154">
        <v>5</v>
      </c>
      <c r="AL39" s="154">
        <v>6</v>
      </c>
      <c r="AM39" s="154" t="s">
        <v>92</v>
      </c>
      <c r="AN39" s="154" t="s">
        <v>93</v>
      </c>
      <c r="AO39" s="154"/>
      <c r="AP39" s="154"/>
      <c r="AQ39" s="154"/>
      <c r="AR39" s="154">
        <v>4</v>
      </c>
      <c r="AS39" s="154">
        <v>6</v>
      </c>
      <c r="AT39" s="154" t="s">
        <v>94</v>
      </c>
      <c r="AU39" s="154" t="s">
        <v>95</v>
      </c>
      <c r="AV39" s="154"/>
    </row>
    <row r="40" spans="1:48" ht="15" thickBot="1" x14ac:dyDescent="0.4">
      <c r="A40" s="117" t="s">
        <v>84</v>
      </c>
      <c r="B40" s="194" t="str">
        <f t="shared" ref="B40:B51" si="9">IF(INDEX($G$11:$AU$59,MATCH($A$39,$G$11:$G$59,0),MATCH($A40,$G$11:$AU$11,0))=0,"",INDEX($G$11:$AU$59,MATCH($A$39,$G$11:$G$59,0),MATCH($A40,$G$11:$AU$11,0)))</f>
        <v>Sco 2</v>
      </c>
      <c r="C40" s="194" t="str">
        <f>IFERROR(INDEX('6 Teams'!$B$20:$C$25,MATCH('6-Results'!B40,'6 Teams'!$C$20:$C$25,0),1),"")</f>
        <v>Scotstoun 2</v>
      </c>
      <c r="D40" s="194">
        <f>IF(E40="","",IF(INDEX($G$11:$AU$59,MATCH($A$39,$G$11:$G$59,0)+5,MATCH($A40,$G$25:$AU$25,0))="","",INDEX($G$11:$AU$59,MATCH($A$39,$G$11:$G$59,0)+5,MATCH($A40,$G$25:$AU$25,0))))</f>
        <v>2</v>
      </c>
      <c r="E40" s="118">
        <f>IF(INDEX($G$12:$AV$59,MATCH($A$39,$G$12:$G$59,0)+5,MATCH($C40,$G$26:$AV$26,0))="Played",1,"")</f>
        <v>1</v>
      </c>
      <c r="G40" s="92">
        <v>30</v>
      </c>
      <c r="H40" s="102">
        <v>5</v>
      </c>
      <c r="I40" s="103" t="str">
        <f>INDEX('POSTER-6'!$B$1:$K$9,MATCH('6-Results'!$H40,'POSTER-6'!$B$1:$B$9,0),MATCH('6-Results'!I39,'POSTER-6'!$B$1:$K$1,0))</f>
        <v>Giffnock 1</v>
      </c>
      <c r="J40" s="103" t="str">
        <f>INDEX('POSTER-6'!$B$1:$K$9,MATCH('6-Results'!$H40,'POSTER-6'!$B$1:$B$9,0),MATCH('6-Results'!J39,'POSTER-6'!$B$1:$K$1,0))</f>
        <v>Newlands</v>
      </c>
      <c r="K40" s="123" t="str">
        <f>INDEX('6 Teams'!$B$20:$C$25,MATCH('6-Results'!I40,'6 Teams'!$B$20:$B$25,0),2)</f>
        <v>Gif 1</v>
      </c>
      <c r="L40" s="123" t="str">
        <f>INDEX('6 Teams'!$B$20:$C$25,MATCH('6-Results'!J40,'6 Teams'!$B$20:$B$25,0),2)</f>
        <v>New</v>
      </c>
      <c r="M40" s="115"/>
      <c r="O40" s="102"/>
      <c r="P40" s="103" t="str">
        <f>INDEX('POSTER-6'!$B$1:$K$9,MATCH('6-Results'!$H40,'POSTER-6'!$B$1:$B$9,0),MATCH('6-Results'!P39,'POSTER-6'!$B$1:$K$1,0))</f>
        <v>Giffnock 1</v>
      </c>
      <c r="Q40" s="103" t="str">
        <f>INDEX('POSTER-6'!$B$1:$K$9,MATCH('6-Results'!$H40,'POSTER-6'!$B$1:$B$9,0),MATCH('6-Results'!Q39,'POSTER-6'!$B$1:$K$1,0))</f>
        <v>Western/ Townend</v>
      </c>
      <c r="R40" s="123" t="str">
        <f>INDEX('6 Teams'!$B$20:$C$25,MATCH('6-Results'!P40,'6 Teams'!$B$20:$B$25,0),2)</f>
        <v>Gif 1</v>
      </c>
      <c r="S40" s="123" t="str">
        <f>INDEX('6 Teams'!$B$20:$C$25,MATCH('6-Results'!Q40,'6 Teams'!$B$20:$B$25,0),2)</f>
        <v>W/T</v>
      </c>
      <c r="T40" s="144"/>
      <c r="V40" s="102"/>
      <c r="W40" s="103" t="str">
        <f>INDEX('POSTER-6'!$B$1:$K$9,MATCH('6-Results'!$H40,'POSTER-6'!$B$1:$B$9,0),MATCH('6-Results'!W39,'POSTER-6'!$B$1:$K$1,0))</f>
        <v>Newlands</v>
      </c>
      <c r="X40" s="103" t="str">
        <f>INDEX('POSTER-6'!$B$1:$K$9,MATCH('6-Results'!$H40,'POSTER-6'!$B$1:$B$9,0),MATCH('6-Results'!X39,'POSTER-6'!$B$1:$K$1,0))</f>
        <v>Western/ Townend</v>
      </c>
      <c r="Y40" s="123" t="str">
        <f>INDEX('6 Teams'!$B$20:$C$25,MATCH('6-Results'!W40,'6 Teams'!$B$20:$B$25,0),2)</f>
        <v>New</v>
      </c>
      <c r="Z40" s="123" t="str">
        <f>INDEX('6 Teams'!$B$20:$C$25,MATCH('6-Results'!X40,'6 Teams'!$B$20:$B$25,0),2)</f>
        <v>W/T</v>
      </c>
      <c r="AA40" s="115"/>
      <c r="AC40" s="102"/>
      <c r="AD40" s="103" t="str">
        <f>INDEX('POSTER-6'!$B$1:$K$9,MATCH('6-Results'!$H40,'POSTER-6'!$B$1:$B$9,0),MATCH('6-Results'!AD39,'POSTER-6'!$B$1:$K$1,0))</f>
        <v>Giffnock 2</v>
      </c>
      <c r="AE40" s="103" t="str">
        <f>INDEX('POSTER-6'!$B$1:$K$9,MATCH('6-Results'!$H40,'POSTER-6'!$B$1:$B$9,0),MATCH('6-Results'!AE39,'POSTER-6'!$B$1:$K$1,0))</f>
        <v>Scotstoun 1</v>
      </c>
      <c r="AF40" s="123" t="str">
        <f>INDEX('6 Teams'!$B$20:$C$25,MATCH('6-Results'!AD40,'6 Teams'!$B$20:$B$25,0),2)</f>
        <v>Gif 2</v>
      </c>
      <c r="AG40" s="123" t="str">
        <f>INDEX('6 Teams'!$B$20:$C$25,MATCH('6-Results'!AE40,'6 Teams'!$B$20:$B$25,0),2)</f>
        <v>Sco 1</v>
      </c>
      <c r="AH40" s="115"/>
      <c r="AJ40" s="102"/>
      <c r="AK40" s="103" t="str">
        <f>INDEX('POSTER-6'!$B$1:$K$9,MATCH('6-Results'!$H40,'POSTER-6'!$B$1:$B$9,0),MATCH('6-Results'!AK39,'POSTER-6'!$B$1:$K$1,0))</f>
        <v>Scotstoun 1</v>
      </c>
      <c r="AL40" s="103" t="str">
        <f>INDEX('POSTER-6'!$B$1:$K$9,MATCH('6-Results'!$H40,'POSTER-6'!$B$1:$B$9,0),MATCH('6-Results'!AL39,'POSTER-6'!$B$1:$K$1,0))</f>
        <v/>
      </c>
      <c r="AM40" s="115" t="str">
        <f>IF(AL40&lt;&gt;"",AK40,"")</f>
        <v/>
      </c>
      <c r="AN40" s="116" t="str">
        <f>AL40</f>
        <v/>
      </c>
      <c r="AO40" s="115"/>
      <c r="AQ40" s="102"/>
      <c r="AR40" s="103" t="str">
        <f>INDEX('POSTER-6'!$B$1:$K$9,MATCH('6-Results'!$H40,'POSTER-6'!$B$1:$B$9,0),MATCH('6-Results'!AR39,'POSTER-6'!$B$1:$K$1,0))</f>
        <v>Giffnock 2</v>
      </c>
      <c r="AS40" s="103" t="str">
        <f>INDEX('POSTER-6'!$B$1:$K$9,MATCH('6-Results'!$H40,'POSTER-6'!$B$1:$B$9,0),MATCH('6-Results'!AS39,'POSTER-6'!$B$1:$K$1,0))</f>
        <v/>
      </c>
      <c r="AT40" s="115" t="str">
        <f>IF(AS40&lt;&gt;"",AR40,"")</f>
        <v/>
      </c>
      <c r="AU40" s="116" t="str">
        <f>AS40</f>
        <v/>
      </c>
      <c r="AV40" s="115"/>
    </row>
    <row r="41" spans="1:48" x14ac:dyDescent="0.35">
      <c r="A41" s="111" t="s">
        <v>85</v>
      </c>
      <c r="B41" s="94" t="str">
        <f t="shared" si="9"/>
        <v>Sco 1</v>
      </c>
      <c r="C41" s="94" t="str">
        <f>IFERROR(INDEX('6 Teams'!$B$20:$C$25,MATCH('6-Results'!B41,'6 Teams'!$C$20:$C$25,0),1),"")</f>
        <v>Scotstoun 1</v>
      </c>
      <c r="D41" s="194">
        <f t="shared" ref="D41:D51" si="10">IF(E41="","",IF(INDEX($G$11:$AU$59,MATCH($A$39,$G$11:$G$59,0)+5,MATCH($A41,$G$25:$AU$25,0))="","",INDEX($G$11:$AU$59,MATCH($A$39,$G$11:$G$59,0)+5,MATCH($A41,$G$25:$AU$25,0))))</f>
        <v>12</v>
      </c>
      <c r="E41" s="118">
        <f t="shared" ref="E41:E51" si="11">IF(INDEX($G$12:$AV$59,MATCH($A$39,$G$12:$G$59,0)+5,MATCH($C41,$G$26:$AV$26,0))="Played",1,"")</f>
        <v>1</v>
      </c>
      <c r="G41" s="92">
        <v>31</v>
      </c>
      <c r="H41" s="104">
        <v>1</v>
      </c>
      <c r="I41" s="101" t="s">
        <v>66</v>
      </c>
      <c r="J41" s="101" t="s">
        <v>181</v>
      </c>
      <c r="K41" s="107">
        <v>3</v>
      </c>
      <c r="L41" s="100">
        <v>0</v>
      </c>
      <c r="M41" s="107" t="s">
        <v>202</v>
      </c>
      <c r="O41" s="104">
        <v>1</v>
      </c>
      <c r="P41" s="101" t="s">
        <v>66</v>
      </c>
      <c r="Q41" s="190" t="s">
        <v>56</v>
      </c>
      <c r="R41" s="117">
        <v>3</v>
      </c>
      <c r="S41" s="100">
        <v>0</v>
      </c>
      <c r="T41" s="133" t="s">
        <v>205</v>
      </c>
      <c r="V41" s="104">
        <v>1</v>
      </c>
      <c r="W41" s="101" t="s">
        <v>181</v>
      </c>
      <c r="X41" s="190" t="s">
        <v>56</v>
      </c>
      <c r="Y41" s="117">
        <v>0</v>
      </c>
      <c r="Z41" s="100">
        <v>3</v>
      </c>
      <c r="AA41" s="117" t="s">
        <v>196</v>
      </c>
      <c r="AC41" s="104">
        <v>1</v>
      </c>
      <c r="AD41" s="108" t="s">
        <v>190</v>
      </c>
      <c r="AE41" s="108" t="s">
        <v>104</v>
      </c>
      <c r="AF41" s="107">
        <v>3</v>
      </c>
      <c r="AG41" s="100">
        <v>2</v>
      </c>
      <c r="AH41" s="117" t="s">
        <v>191</v>
      </c>
      <c r="AJ41" s="104">
        <v>1</v>
      </c>
      <c r="AK41" s="118"/>
      <c r="AL41" s="118"/>
      <c r="AM41" s="117"/>
      <c r="AN41" s="100"/>
      <c r="AO41" s="117"/>
      <c r="AQ41" s="104">
        <v>1</v>
      </c>
      <c r="AR41" s="118"/>
      <c r="AS41" s="118"/>
      <c r="AT41" s="117"/>
      <c r="AU41" s="100"/>
      <c r="AV41" s="117"/>
    </row>
    <row r="42" spans="1:48" x14ac:dyDescent="0.35">
      <c r="A42" s="111" t="s">
        <v>86</v>
      </c>
      <c r="B42" s="94" t="str">
        <f t="shared" si="9"/>
        <v>Sco 2</v>
      </c>
      <c r="C42" s="94" t="str">
        <f>IFERROR(INDEX('6 Teams'!$B$20:$C$25,MATCH('6-Results'!B42,'6 Teams'!$C$20:$C$25,0),1),"")</f>
        <v>Scotstoun 2</v>
      </c>
      <c r="D42" s="194">
        <f t="shared" si="10"/>
        <v>0</v>
      </c>
      <c r="E42" s="118">
        <f t="shared" si="11"/>
        <v>1</v>
      </c>
      <c r="G42" s="92">
        <v>32</v>
      </c>
      <c r="H42" s="104">
        <v>2</v>
      </c>
      <c r="I42" s="96" t="s">
        <v>167</v>
      </c>
      <c r="J42" s="96" t="s">
        <v>58</v>
      </c>
      <c r="K42" s="109">
        <v>0</v>
      </c>
      <c r="L42" s="99">
        <v>3</v>
      </c>
      <c r="M42" s="109" t="s">
        <v>209</v>
      </c>
      <c r="O42" s="104">
        <v>2</v>
      </c>
      <c r="P42" s="96" t="s">
        <v>167</v>
      </c>
      <c r="Q42" s="191" t="s">
        <v>107</v>
      </c>
      <c r="R42" s="111">
        <v>3</v>
      </c>
      <c r="S42" s="99">
        <v>0</v>
      </c>
      <c r="T42" s="134" t="s">
        <v>206</v>
      </c>
      <c r="V42" s="104">
        <v>2</v>
      </c>
      <c r="W42" s="96" t="s">
        <v>58</v>
      </c>
      <c r="X42" s="191" t="s">
        <v>107</v>
      </c>
      <c r="Y42" s="111">
        <v>3</v>
      </c>
      <c r="Z42" s="99">
        <v>1</v>
      </c>
      <c r="AA42" s="111" t="s">
        <v>197</v>
      </c>
      <c r="AC42" s="104">
        <v>2</v>
      </c>
      <c r="AD42" s="190" t="s">
        <v>111</v>
      </c>
      <c r="AE42" s="110" t="s">
        <v>105</v>
      </c>
      <c r="AF42" s="109">
        <v>1</v>
      </c>
      <c r="AG42" s="99">
        <v>3</v>
      </c>
      <c r="AH42" s="111" t="s">
        <v>193</v>
      </c>
      <c r="AJ42" s="104">
        <v>2</v>
      </c>
      <c r="AK42" s="112"/>
      <c r="AL42" s="112"/>
      <c r="AM42" s="111"/>
      <c r="AN42" s="99"/>
      <c r="AO42" s="111"/>
      <c r="AQ42" s="104">
        <v>2</v>
      </c>
      <c r="AR42" s="112"/>
      <c r="AS42" s="112"/>
      <c r="AT42" s="111"/>
      <c r="AU42" s="99"/>
      <c r="AV42" s="111"/>
    </row>
    <row r="43" spans="1:48" x14ac:dyDescent="0.35">
      <c r="A43" s="111" t="s">
        <v>87</v>
      </c>
      <c r="B43" s="94" t="str">
        <f t="shared" si="9"/>
        <v>W/T</v>
      </c>
      <c r="C43" s="94" t="str">
        <f>IFERROR(INDEX('6 Teams'!$B$20:$C$25,MATCH('6-Results'!B43,'6 Teams'!$C$20:$C$25,0),1),"")</f>
        <v>Western/ Townend</v>
      </c>
      <c r="D43" s="194">
        <f t="shared" si="10"/>
        <v>12</v>
      </c>
      <c r="E43" s="118">
        <f t="shared" si="11"/>
        <v>1</v>
      </c>
      <c r="G43" s="92">
        <v>33</v>
      </c>
      <c r="H43" s="104">
        <v>3</v>
      </c>
      <c r="I43" s="96" t="s">
        <v>68</v>
      </c>
      <c r="J43" s="96" t="s">
        <v>195</v>
      </c>
      <c r="K43" s="109">
        <v>3</v>
      </c>
      <c r="L43" s="99">
        <v>0</v>
      </c>
      <c r="M43" s="109" t="s">
        <v>203</v>
      </c>
      <c r="O43" s="104">
        <v>3</v>
      </c>
      <c r="P43" s="96" t="s">
        <v>68</v>
      </c>
      <c r="Q43" s="191" t="s">
        <v>158</v>
      </c>
      <c r="R43" s="111">
        <v>3</v>
      </c>
      <c r="S43" s="99">
        <v>0</v>
      </c>
      <c r="T43" s="134" t="s">
        <v>207</v>
      </c>
      <c r="V43" s="104">
        <v>3</v>
      </c>
      <c r="W43" s="96" t="s">
        <v>195</v>
      </c>
      <c r="X43" s="191" t="s">
        <v>158</v>
      </c>
      <c r="Y43" s="111">
        <v>3</v>
      </c>
      <c r="Z43" s="99">
        <v>0</v>
      </c>
      <c r="AA43" s="111" t="s">
        <v>198</v>
      </c>
      <c r="AC43" s="104">
        <v>3</v>
      </c>
      <c r="AD43" s="191" t="s">
        <v>109</v>
      </c>
      <c r="AE43" s="110" t="s">
        <v>63</v>
      </c>
      <c r="AF43" s="109">
        <v>0</v>
      </c>
      <c r="AG43" s="99">
        <v>3</v>
      </c>
      <c r="AH43" s="111" t="s">
        <v>192</v>
      </c>
      <c r="AJ43" s="104">
        <v>3</v>
      </c>
      <c r="AK43" s="112"/>
      <c r="AL43" s="112"/>
      <c r="AM43" s="111"/>
      <c r="AN43" s="99"/>
      <c r="AO43" s="111"/>
      <c r="AQ43" s="104">
        <v>3</v>
      </c>
      <c r="AR43" s="112"/>
      <c r="AS43" s="112"/>
      <c r="AT43" s="111"/>
      <c r="AU43" s="99"/>
      <c r="AV43" s="111"/>
    </row>
    <row r="44" spans="1:48" ht="15" thickBot="1" x14ac:dyDescent="0.4">
      <c r="A44" s="111" t="s">
        <v>88</v>
      </c>
      <c r="B44" s="94" t="str">
        <f t="shared" si="9"/>
        <v>Sco 1</v>
      </c>
      <c r="C44" s="94" t="str">
        <f>IFERROR(INDEX('6 Teams'!$B$20:$C$25,MATCH('6-Results'!B44,'6 Teams'!$C$20:$C$25,0),1),"")</f>
        <v>Scotstoun 1</v>
      </c>
      <c r="D44" s="194">
        <f t="shared" si="10"/>
        <v>12</v>
      </c>
      <c r="E44" s="118">
        <f t="shared" si="11"/>
        <v>1</v>
      </c>
      <c r="G44" s="92">
        <v>34</v>
      </c>
      <c r="H44" s="104">
        <v>4</v>
      </c>
      <c r="I44" s="96" t="s">
        <v>69</v>
      </c>
      <c r="J44" s="172" t="s">
        <v>61</v>
      </c>
      <c r="K44" s="109">
        <v>0</v>
      </c>
      <c r="L44" s="99">
        <v>3</v>
      </c>
      <c r="M44" s="109" t="s">
        <v>204</v>
      </c>
      <c r="O44" s="138">
        <v>4</v>
      </c>
      <c r="P44" s="139" t="s">
        <v>69</v>
      </c>
      <c r="Q44" s="192" t="s">
        <v>106</v>
      </c>
      <c r="R44" s="141">
        <v>3</v>
      </c>
      <c r="S44" s="142">
        <v>1</v>
      </c>
      <c r="T44" s="143" t="s">
        <v>208</v>
      </c>
      <c r="V44" s="104">
        <v>4</v>
      </c>
      <c r="W44" s="172" t="s">
        <v>61</v>
      </c>
      <c r="X44" s="191" t="s">
        <v>106</v>
      </c>
      <c r="Y44" s="111">
        <v>3</v>
      </c>
      <c r="Z44" s="99">
        <v>0</v>
      </c>
      <c r="AA44" s="111" t="s">
        <v>199</v>
      </c>
      <c r="AC44" s="104">
        <v>4</v>
      </c>
      <c r="AD44" s="191" t="s">
        <v>108</v>
      </c>
      <c r="AE44" s="110" t="s">
        <v>64</v>
      </c>
      <c r="AF44" s="109">
        <v>1</v>
      </c>
      <c r="AG44" s="99">
        <v>3</v>
      </c>
      <c r="AH44" s="111" t="s">
        <v>194</v>
      </c>
      <c r="AJ44" s="104">
        <v>4</v>
      </c>
      <c r="AK44" s="112"/>
      <c r="AL44" s="112"/>
      <c r="AM44" s="111"/>
      <c r="AN44" s="99"/>
      <c r="AO44" s="111"/>
      <c r="AQ44" s="104">
        <v>4</v>
      </c>
      <c r="AR44" s="112"/>
      <c r="AS44" s="112"/>
      <c r="AT44" s="111"/>
      <c r="AU44" s="99"/>
      <c r="AV44" s="111"/>
    </row>
    <row r="45" spans="1:48" ht="15" thickBot="1" x14ac:dyDescent="0.4">
      <c r="A45" s="111" t="s">
        <v>89</v>
      </c>
      <c r="B45" s="94" t="str">
        <f t="shared" si="9"/>
        <v>W/T</v>
      </c>
      <c r="C45" s="94" t="str">
        <f>IFERROR(INDEX('6 Teams'!$B$20:$C$25,MATCH('6-Results'!B45,'6 Teams'!$C$20:$C$25,0),1),"")</f>
        <v>Western/ Townend</v>
      </c>
      <c r="D45" s="194">
        <f t="shared" si="10"/>
        <v>2</v>
      </c>
      <c r="E45" s="118">
        <f t="shared" si="11"/>
        <v>1</v>
      </c>
      <c r="G45" s="92">
        <v>35</v>
      </c>
      <c r="H45" s="105" t="s">
        <v>47</v>
      </c>
      <c r="I45" s="227" t="str">
        <f>IF(COUNTA(I41:I44)=4,"Played", "")</f>
        <v>Played</v>
      </c>
      <c r="J45" s="227" t="str">
        <f>IF(COUNTA(J41:J44)=4,"Played", "")</f>
        <v>Played</v>
      </c>
      <c r="K45" s="95">
        <f>SUM(K41:K44)</f>
        <v>6</v>
      </c>
      <c r="L45" s="95">
        <f>SUM(L41:L44)</f>
        <v>6</v>
      </c>
      <c r="M45" s="106"/>
      <c r="O45" s="144" t="s">
        <v>47</v>
      </c>
      <c r="P45" s="227" t="str">
        <f>IF(COUNTA(P41:P44)=4,"Played", "")</f>
        <v>Played</v>
      </c>
      <c r="Q45" s="227" t="str">
        <f>IF(COUNTA(Q41:Q44)=4,"Played", "")</f>
        <v>Played</v>
      </c>
      <c r="R45" s="145">
        <f>SUM(R41:R44)</f>
        <v>12</v>
      </c>
      <c r="S45" s="145">
        <f>SUM(S41:S44)</f>
        <v>1</v>
      </c>
      <c r="T45" s="146"/>
      <c r="V45" s="105" t="s">
        <v>47</v>
      </c>
      <c r="W45" s="227" t="str">
        <f>IF(COUNTA(W41:W44)=4,"Played", "")</f>
        <v>Played</v>
      </c>
      <c r="X45" s="227" t="str">
        <f>IF(COUNTA(X41:X44)=4,"Played", "")</f>
        <v>Played</v>
      </c>
      <c r="Y45" s="95">
        <f>SUM(Y41:Y44)</f>
        <v>9</v>
      </c>
      <c r="Z45" s="95">
        <f>SUM(Z41:Z44)</f>
        <v>4</v>
      </c>
      <c r="AA45" s="113"/>
      <c r="AC45" s="105" t="s">
        <v>47</v>
      </c>
      <c r="AD45" s="227" t="str">
        <f>IF(COUNTA(AD41:AD44)=4,"Played", "")</f>
        <v>Played</v>
      </c>
      <c r="AE45" s="227" t="str">
        <f>IF(COUNTA(AE41:AE44)=4,"Played", "")</f>
        <v>Played</v>
      </c>
      <c r="AF45" s="95">
        <f>SUM(AF41:AF44)</f>
        <v>5</v>
      </c>
      <c r="AG45" s="95">
        <f>SUM(AG41:AG44)</f>
        <v>11</v>
      </c>
      <c r="AH45" s="113"/>
      <c r="AJ45" s="105" t="s">
        <v>47</v>
      </c>
      <c r="AK45" s="227" t="str">
        <f>IF(COUNTA(AK41:AK44)=4,"Played", "")</f>
        <v/>
      </c>
      <c r="AL45" s="227" t="str">
        <f>IF(COUNTA(AL41:AL44)=4,"Played", "")</f>
        <v/>
      </c>
      <c r="AM45" s="95">
        <f>SUM(AM41:AM44)</f>
        <v>0</v>
      </c>
      <c r="AN45" s="95">
        <f>SUM(AN41:AN44)</f>
        <v>0</v>
      </c>
      <c r="AO45" s="113"/>
      <c r="AQ45" s="105" t="s">
        <v>47</v>
      </c>
      <c r="AR45" s="227" t="str">
        <f>IF(COUNTA(AR41:AR44)=4,"Played", "")</f>
        <v/>
      </c>
      <c r="AS45" s="227" t="str">
        <f>IF(COUNTA(AS41:AS44)=4,"Played", "")</f>
        <v/>
      </c>
      <c r="AT45" s="95">
        <f>SUM(AT41:AT44)</f>
        <v>0</v>
      </c>
      <c r="AU45" s="95">
        <f>SUM(AU41:AU44)</f>
        <v>0</v>
      </c>
      <c r="AV45" s="113"/>
    </row>
    <row r="46" spans="1:48" ht="15" thickBot="1" x14ac:dyDescent="0.4">
      <c r="A46" s="111" t="s">
        <v>90</v>
      </c>
      <c r="B46" s="94" t="str">
        <f t="shared" si="9"/>
        <v>New</v>
      </c>
      <c r="C46" s="94" t="str">
        <f>IFERROR(INDEX('6 Teams'!$B$20:$C$25,MATCH('6-Results'!B46,'6 Teams'!$C$20:$C$25,0),1),"")</f>
        <v>Newlands</v>
      </c>
      <c r="D46" s="194" t="str">
        <f t="shared" si="10"/>
        <v/>
      </c>
      <c r="E46" s="118" t="str">
        <f t="shared" si="11"/>
        <v/>
      </c>
      <c r="G46" s="92">
        <v>36</v>
      </c>
      <c r="H46" s="154"/>
      <c r="I46" s="154">
        <v>1</v>
      </c>
      <c r="J46" s="154">
        <v>2</v>
      </c>
      <c r="K46" s="154" t="s">
        <v>84</v>
      </c>
      <c r="L46" s="154" t="s">
        <v>85</v>
      </c>
      <c r="M46" s="154"/>
      <c r="N46" s="154"/>
      <c r="O46" s="154"/>
      <c r="P46" s="154">
        <v>1</v>
      </c>
      <c r="Q46" s="154">
        <v>3</v>
      </c>
      <c r="R46" s="154" t="s">
        <v>86</v>
      </c>
      <c r="S46" s="154" t="s">
        <v>87</v>
      </c>
      <c r="T46" s="154"/>
      <c r="U46" s="154"/>
      <c r="V46" s="154"/>
      <c r="W46" s="154">
        <v>2</v>
      </c>
      <c r="X46" s="154">
        <v>3</v>
      </c>
      <c r="Y46" s="154" t="s">
        <v>88</v>
      </c>
      <c r="Z46" s="154" t="s">
        <v>89</v>
      </c>
      <c r="AA46" s="154"/>
      <c r="AB46" s="154"/>
      <c r="AC46" s="154"/>
      <c r="AD46" s="154">
        <v>4</v>
      </c>
      <c r="AE46" s="154">
        <v>5</v>
      </c>
      <c r="AF46" s="154" t="s">
        <v>90</v>
      </c>
      <c r="AG46" s="154" t="s">
        <v>91</v>
      </c>
      <c r="AH46" s="154"/>
      <c r="AI46" s="154"/>
      <c r="AJ46" s="154"/>
      <c r="AK46" s="154">
        <v>5</v>
      </c>
      <c r="AL46" s="154">
        <v>6</v>
      </c>
      <c r="AM46" s="154" t="s">
        <v>92</v>
      </c>
      <c r="AN46" s="154" t="s">
        <v>93</v>
      </c>
      <c r="AO46" s="154"/>
      <c r="AP46" s="154"/>
      <c r="AQ46" s="154"/>
      <c r="AR46" s="154">
        <v>4</v>
      </c>
      <c r="AS46" s="154">
        <v>6</v>
      </c>
      <c r="AT46" s="154" t="s">
        <v>94</v>
      </c>
      <c r="AU46" s="154" t="s">
        <v>95</v>
      </c>
      <c r="AV46" s="154"/>
    </row>
    <row r="47" spans="1:48" ht="15" thickBot="1" x14ac:dyDescent="0.4">
      <c r="A47" s="111" t="s">
        <v>91</v>
      </c>
      <c r="B47" s="94" t="str">
        <f t="shared" si="9"/>
        <v>Gif 2</v>
      </c>
      <c r="C47" s="94" t="str">
        <f>IFERROR(INDEX('6 Teams'!$B$20:$C$25,MATCH('6-Results'!B47,'6 Teams'!$C$20:$C$25,0),1),"")</f>
        <v>Giffnock 2</v>
      </c>
      <c r="D47" s="194" t="str">
        <f t="shared" si="10"/>
        <v/>
      </c>
      <c r="E47" s="118" t="str">
        <f t="shared" si="11"/>
        <v/>
      </c>
      <c r="G47" s="92">
        <v>37</v>
      </c>
      <c r="H47" s="102">
        <v>6</v>
      </c>
      <c r="I47" s="103" t="str">
        <f>INDEX('POSTER-6'!$B$1:$K$9,MATCH('6-Results'!$H47,'POSTER-6'!$B$1:$B$9,0),MATCH('6-Results'!I46,'POSTER-6'!$B$1:$K$1,0))</f>
        <v>Newlands</v>
      </c>
      <c r="J47" s="103" t="str">
        <f>INDEX('POSTER-6'!$B$1:$K$9,MATCH('6-Results'!$H47,'POSTER-6'!$B$1:$B$9,0),MATCH('6-Results'!J46,'POSTER-6'!$B$1:$K$1,0))</f>
        <v>Giffnock 2</v>
      </c>
      <c r="K47" s="123" t="str">
        <f>INDEX('6 Teams'!$B$20:$C$25,MATCH('6-Results'!I47,'6 Teams'!$B$20:$B$25,0),2)</f>
        <v>New</v>
      </c>
      <c r="L47" s="123" t="str">
        <f>INDEX('6 Teams'!$B$20:$C$25,MATCH('6-Results'!J47,'6 Teams'!$B$20:$B$25,0),2)</f>
        <v>Gif 2</v>
      </c>
      <c r="M47" s="115"/>
      <c r="O47" s="102"/>
      <c r="P47" s="103" t="str">
        <f>INDEX('POSTER-6'!$B$1:$K$9,MATCH('6-Results'!$H47,'POSTER-6'!$B$1:$B$9,0),MATCH('6-Results'!P46,'POSTER-6'!$B$1:$K$1,0))</f>
        <v>Newlands</v>
      </c>
      <c r="Q47" s="103" t="str">
        <f>INDEX('POSTER-6'!$B$1:$K$9,MATCH('6-Results'!$H47,'POSTER-6'!$B$1:$B$9,0),MATCH('6-Results'!Q46,'POSTER-6'!$B$1:$K$1,0))</f>
        <v>Scotstoun 2</v>
      </c>
      <c r="R47" s="123" t="str">
        <f>INDEX('6 Teams'!$B$20:$C$25,MATCH('6-Results'!P47,'6 Teams'!$B$20:$B$25,0),2)</f>
        <v>New</v>
      </c>
      <c r="S47" s="123" t="str">
        <f>INDEX('6 Teams'!$B$20:$C$25,MATCH('6-Results'!Q47,'6 Teams'!$B$20:$B$25,0),2)</f>
        <v>Sco 2</v>
      </c>
      <c r="T47" s="144"/>
      <c r="V47" s="102"/>
      <c r="W47" s="103" t="str">
        <f>INDEX('POSTER-6'!$B$1:$K$9,MATCH('6-Results'!$H47,'POSTER-6'!$B$1:$B$9,0),MATCH('6-Results'!W46,'POSTER-6'!$B$1:$K$1,0))</f>
        <v>Giffnock 2</v>
      </c>
      <c r="X47" s="103" t="str">
        <f>INDEX('POSTER-6'!$B$1:$K$9,MATCH('6-Results'!$H47,'POSTER-6'!$B$1:$B$9,0),MATCH('6-Results'!X46,'POSTER-6'!$B$1:$K$1,0))</f>
        <v>Scotstoun 2</v>
      </c>
      <c r="Y47" s="123" t="str">
        <f>INDEX('6 Teams'!$B$20:$C$25,MATCH('6-Results'!W47,'6 Teams'!$B$20:$B$25,0),2)</f>
        <v>Gif 2</v>
      </c>
      <c r="Z47" s="123" t="str">
        <f>INDEX('6 Teams'!$B$20:$C$25,MATCH('6-Results'!X47,'6 Teams'!$B$20:$B$25,0),2)</f>
        <v>Sco 2</v>
      </c>
      <c r="AA47" s="115"/>
      <c r="AC47" s="102"/>
      <c r="AD47" s="103" t="str">
        <f>INDEX('POSTER-6'!$B$1:$K$9,MATCH('6-Results'!$H47,'POSTER-6'!$B$1:$B$9,0),MATCH('6-Results'!AD46,'POSTER-6'!$B$1:$K$1,0))</f>
        <v>Scotstoun 1</v>
      </c>
      <c r="AE47" s="103" t="str">
        <f>INDEX('POSTER-6'!$B$1:$K$9,MATCH('6-Results'!$H47,'POSTER-6'!$B$1:$B$9,0),MATCH('6-Results'!AE46,'POSTER-6'!$B$1:$K$1,0))</f>
        <v>Giffnock 1</v>
      </c>
      <c r="AF47" s="123" t="str">
        <f>INDEX('6 Teams'!$B$20:$C$25,MATCH('6-Results'!AD47,'6 Teams'!$B$20:$B$25,0),2)</f>
        <v>Sco 1</v>
      </c>
      <c r="AG47" s="123" t="str">
        <f>INDEX('6 Teams'!$B$20:$C$25,MATCH('6-Results'!AE47,'6 Teams'!$B$20:$B$25,0),2)</f>
        <v>Gif 1</v>
      </c>
      <c r="AH47" s="115"/>
      <c r="AJ47" s="102"/>
      <c r="AK47" s="103" t="str">
        <f>INDEX('POSTER-6'!$B$1:$K$9,MATCH('6-Results'!$H47,'POSTER-6'!$B$1:$B$9,0),MATCH('6-Results'!AK46,'POSTER-6'!$B$1:$K$1,0))</f>
        <v>Giffnock 1</v>
      </c>
      <c r="AL47" s="103" t="str">
        <f>INDEX('POSTER-6'!$B$1:$K$9,MATCH('6-Results'!$H47,'POSTER-6'!$B$1:$B$9,0),MATCH('6-Results'!AL46,'POSTER-6'!$B$1:$K$1,0))</f>
        <v/>
      </c>
      <c r="AM47" s="115" t="str">
        <f>IF(AL47&lt;&gt;"",AK47,"")</f>
        <v/>
      </c>
      <c r="AN47" s="116" t="str">
        <f>AL47</f>
        <v/>
      </c>
      <c r="AO47" s="115"/>
      <c r="AQ47" s="102"/>
      <c r="AR47" s="103" t="str">
        <f>INDEX('POSTER-6'!$B$1:$K$9,MATCH('6-Results'!$H47,'POSTER-6'!$B$1:$B$9,0),MATCH('6-Results'!AR46,'POSTER-6'!$B$1:$K$1,0))</f>
        <v>Scotstoun 1</v>
      </c>
      <c r="AS47" s="103" t="str">
        <f>INDEX('POSTER-6'!$B$1:$K$9,MATCH('6-Results'!$H47,'POSTER-6'!$B$1:$B$9,0),MATCH('6-Results'!AS46,'POSTER-6'!$B$1:$K$1,0))</f>
        <v/>
      </c>
      <c r="AT47" s="115" t="str">
        <f>IF(AS47&lt;&gt;"",AR47,"")</f>
        <v/>
      </c>
      <c r="AU47" s="116" t="str">
        <f>AS47</f>
        <v/>
      </c>
      <c r="AV47" s="115"/>
    </row>
    <row r="48" spans="1:48" x14ac:dyDescent="0.35">
      <c r="A48" s="111" t="s">
        <v>92</v>
      </c>
      <c r="B48" s="94" t="str">
        <f t="shared" si="9"/>
        <v/>
      </c>
      <c r="C48" s="94" t="str">
        <f>IFERROR(INDEX('6 Teams'!$B$20:$C$25,MATCH('6-Results'!B48,'6 Teams'!$C$20:$C$25,0),1),"")</f>
        <v/>
      </c>
      <c r="D48" s="194" t="str">
        <f t="shared" si="10"/>
        <v/>
      </c>
      <c r="E48" s="118" t="str">
        <f t="shared" si="11"/>
        <v/>
      </c>
      <c r="G48" s="92">
        <v>38</v>
      </c>
      <c r="H48" s="104">
        <v>1</v>
      </c>
      <c r="I48" s="101" t="s">
        <v>58</v>
      </c>
      <c r="J48" s="190" t="s">
        <v>111</v>
      </c>
      <c r="K48" s="107">
        <v>3</v>
      </c>
      <c r="L48" s="100">
        <v>0</v>
      </c>
      <c r="M48" s="107" t="s">
        <v>229</v>
      </c>
      <c r="O48" s="104">
        <v>1</v>
      </c>
      <c r="P48" s="101" t="s">
        <v>58</v>
      </c>
      <c r="Q48" s="190" t="s">
        <v>53</v>
      </c>
      <c r="R48" s="117">
        <v>1</v>
      </c>
      <c r="S48" s="100">
        <v>3</v>
      </c>
      <c r="T48" s="133" t="s">
        <v>226</v>
      </c>
      <c r="V48" s="104">
        <v>1</v>
      </c>
      <c r="W48" s="190" t="s">
        <v>111</v>
      </c>
      <c r="X48" s="190" t="s">
        <v>53</v>
      </c>
      <c r="Y48" s="107">
        <v>0</v>
      </c>
      <c r="Z48" s="100">
        <v>3</v>
      </c>
      <c r="AA48" s="117" t="s">
        <v>232</v>
      </c>
      <c r="AC48" s="104">
        <v>1</v>
      </c>
      <c r="AD48" s="108" t="s">
        <v>62</v>
      </c>
      <c r="AE48" s="108" t="s">
        <v>66</v>
      </c>
      <c r="AF48" s="107">
        <v>3</v>
      </c>
      <c r="AG48" s="100">
        <v>0</v>
      </c>
      <c r="AH48" s="117" t="s">
        <v>235</v>
      </c>
      <c r="AJ48" s="104">
        <v>1</v>
      </c>
      <c r="AK48" s="118"/>
      <c r="AL48" s="118"/>
      <c r="AM48" s="117"/>
      <c r="AN48" s="100"/>
      <c r="AO48" s="117"/>
      <c r="AQ48" s="104">
        <v>1</v>
      </c>
      <c r="AR48" s="118"/>
      <c r="AS48" s="118"/>
      <c r="AT48" s="117"/>
      <c r="AU48" s="100"/>
      <c r="AV48" s="117"/>
    </row>
    <row r="49" spans="1:48" x14ac:dyDescent="0.35">
      <c r="A49" s="111" t="s">
        <v>93</v>
      </c>
      <c r="B49" s="94" t="str">
        <f t="shared" si="9"/>
        <v/>
      </c>
      <c r="C49" s="94" t="str">
        <f>IFERROR(INDEX('6 Teams'!$B$20:$C$25,MATCH('6-Results'!B49,'6 Teams'!$C$20:$C$25,0),1),"")</f>
        <v/>
      </c>
      <c r="D49" s="194" t="str">
        <f t="shared" si="10"/>
        <v/>
      </c>
      <c r="E49" s="118" t="str">
        <f t="shared" si="11"/>
        <v/>
      </c>
      <c r="G49" s="92">
        <v>39</v>
      </c>
      <c r="H49" s="104">
        <v>2</v>
      </c>
      <c r="I49" s="96" t="s">
        <v>181</v>
      </c>
      <c r="J49" s="191" t="s">
        <v>109</v>
      </c>
      <c r="K49" s="109">
        <v>3</v>
      </c>
      <c r="L49" s="99">
        <v>0</v>
      </c>
      <c r="M49" s="109" t="s">
        <v>185</v>
      </c>
      <c r="O49" s="104">
        <v>2</v>
      </c>
      <c r="P49" s="96" t="s">
        <v>181</v>
      </c>
      <c r="Q49" s="191" t="s">
        <v>52</v>
      </c>
      <c r="R49" s="111">
        <v>0</v>
      </c>
      <c r="S49" s="99">
        <v>3</v>
      </c>
      <c r="T49" s="134" t="s">
        <v>227</v>
      </c>
      <c r="V49" s="104">
        <v>2</v>
      </c>
      <c r="W49" s="191" t="s">
        <v>109</v>
      </c>
      <c r="X49" s="191" t="s">
        <v>52</v>
      </c>
      <c r="Y49" s="109">
        <v>0</v>
      </c>
      <c r="Z49" s="99">
        <v>3</v>
      </c>
      <c r="AA49" s="111" t="s">
        <v>231</v>
      </c>
      <c r="AC49" s="104">
        <v>2</v>
      </c>
      <c r="AD49" s="110" t="s">
        <v>104</v>
      </c>
      <c r="AE49" s="110" t="s">
        <v>67</v>
      </c>
      <c r="AF49" s="109">
        <v>3</v>
      </c>
      <c r="AG49" s="99">
        <v>0</v>
      </c>
      <c r="AH49" s="111" t="s">
        <v>72</v>
      </c>
      <c r="AJ49" s="104">
        <v>2</v>
      </c>
      <c r="AK49" s="112"/>
      <c r="AL49" s="112"/>
      <c r="AM49" s="111"/>
      <c r="AN49" s="99"/>
      <c r="AO49" s="111"/>
      <c r="AQ49" s="104">
        <v>2</v>
      </c>
      <c r="AR49" s="112"/>
      <c r="AS49" s="112"/>
      <c r="AT49" s="111"/>
      <c r="AU49" s="99"/>
      <c r="AV49" s="111"/>
    </row>
    <row r="50" spans="1:48" x14ac:dyDescent="0.35">
      <c r="A50" s="111" t="s">
        <v>94</v>
      </c>
      <c r="B50" s="94" t="str">
        <f t="shared" si="9"/>
        <v/>
      </c>
      <c r="C50" s="94" t="str">
        <f>IFERROR(INDEX('6 Teams'!$B$20:$C$25,MATCH('6-Results'!B50,'6 Teams'!$C$20:$C$25,0),1),"")</f>
        <v/>
      </c>
      <c r="D50" s="194" t="str">
        <f t="shared" si="10"/>
        <v/>
      </c>
      <c r="E50" s="118" t="str">
        <f t="shared" si="11"/>
        <v/>
      </c>
      <c r="G50" s="92">
        <v>40</v>
      </c>
      <c r="H50" s="104">
        <v>3</v>
      </c>
      <c r="I50" s="96" t="s">
        <v>195</v>
      </c>
      <c r="J50" s="191" t="s">
        <v>108</v>
      </c>
      <c r="K50" s="109">
        <v>3</v>
      </c>
      <c r="L50" s="99">
        <v>0</v>
      </c>
      <c r="M50" s="109" t="s">
        <v>230</v>
      </c>
      <c r="O50" s="104">
        <v>3</v>
      </c>
      <c r="P50" s="96" t="s">
        <v>195</v>
      </c>
      <c r="Q50" s="191" t="s">
        <v>54</v>
      </c>
      <c r="R50" s="111">
        <v>3</v>
      </c>
      <c r="S50" s="99">
        <v>0</v>
      </c>
      <c r="T50" s="134" t="s">
        <v>225</v>
      </c>
      <c r="V50" s="104">
        <v>3</v>
      </c>
      <c r="W50" s="191" t="s">
        <v>108</v>
      </c>
      <c r="X50" s="191" t="s">
        <v>54</v>
      </c>
      <c r="Y50" s="109">
        <v>0</v>
      </c>
      <c r="Z50" s="99">
        <v>3</v>
      </c>
      <c r="AA50" s="111" t="s">
        <v>227</v>
      </c>
      <c r="AC50" s="104">
        <v>3</v>
      </c>
      <c r="AD50" s="110" t="s">
        <v>105</v>
      </c>
      <c r="AE50" s="110" t="s">
        <v>68</v>
      </c>
      <c r="AF50" s="109">
        <v>3</v>
      </c>
      <c r="AG50" s="99">
        <v>1</v>
      </c>
      <c r="AH50" s="111" t="s">
        <v>234</v>
      </c>
      <c r="AJ50" s="104">
        <v>3</v>
      </c>
      <c r="AK50" s="112"/>
      <c r="AL50" s="112"/>
      <c r="AM50" s="111"/>
      <c r="AN50" s="99"/>
      <c r="AO50" s="111"/>
      <c r="AQ50" s="104">
        <v>3</v>
      </c>
      <c r="AR50" s="112"/>
      <c r="AS50" s="112"/>
      <c r="AT50" s="111"/>
      <c r="AU50" s="99"/>
      <c r="AV50" s="111"/>
    </row>
    <row r="51" spans="1:48" ht="15" thickBot="1" x14ac:dyDescent="0.4">
      <c r="A51" s="113" t="s">
        <v>95</v>
      </c>
      <c r="B51" s="130" t="str">
        <f t="shared" si="9"/>
        <v/>
      </c>
      <c r="C51" s="130" t="str">
        <f>IFERROR(INDEX('6 Teams'!$B$20:$C$25,MATCH('6-Results'!B51,'6 Teams'!$C$20:$C$25,0),1),"")</f>
        <v/>
      </c>
      <c r="D51" s="228" t="str">
        <f t="shared" si="10"/>
        <v/>
      </c>
      <c r="E51" s="229" t="str">
        <f t="shared" si="11"/>
        <v/>
      </c>
      <c r="G51" s="92">
        <v>41</v>
      </c>
      <c r="H51" s="104">
        <v>4</v>
      </c>
      <c r="I51" s="96" t="s">
        <v>228</v>
      </c>
      <c r="J51" s="110" t="s">
        <v>110</v>
      </c>
      <c r="K51" s="109">
        <v>3</v>
      </c>
      <c r="L51" s="99">
        <v>0</v>
      </c>
      <c r="M51" s="109"/>
      <c r="O51" s="138">
        <v>4</v>
      </c>
      <c r="P51" s="139" t="s">
        <v>228</v>
      </c>
      <c r="Q51" s="192" t="s">
        <v>55</v>
      </c>
      <c r="R51" s="141">
        <v>3</v>
      </c>
      <c r="S51" s="142">
        <v>0</v>
      </c>
      <c r="T51" s="143" t="s">
        <v>224</v>
      </c>
      <c r="V51" s="104">
        <v>4</v>
      </c>
      <c r="W51" s="112" t="s">
        <v>110</v>
      </c>
      <c r="X51" s="191" t="s">
        <v>55</v>
      </c>
      <c r="Y51" s="109">
        <v>0</v>
      </c>
      <c r="Z51" s="99">
        <v>3</v>
      </c>
      <c r="AA51" s="111"/>
      <c r="AC51" s="104">
        <v>4</v>
      </c>
      <c r="AD51" s="110" t="s">
        <v>63</v>
      </c>
      <c r="AE51" s="110" t="s">
        <v>69</v>
      </c>
      <c r="AF51" s="109">
        <v>3</v>
      </c>
      <c r="AG51" s="99">
        <v>0</v>
      </c>
      <c r="AH51" s="111" t="s">
        <v>233</v>
      </c>
      <c r="AJ51" s="104">
        <v>4</v>
      </c>
      <c r="AK51" s="112"/>
      <c r="AL51" s="112"/>
      <c r="AM51" s="111"/>
      <c r="AN51" s="99"/>
      <c r="AO51" s="111"/>
      <c r="AQ51" s="104">
        <v>4</v>
      </c>
      <c r="AR51" s="112"/>
      <c r="AS51" s="112"/>
      <c r="AT51" s="111"/>
      <c r="AU51" s="99"/>
      <c r="AV51" s="111"/>
    </row>
    <row r="52" spans="1:48" ht="15" thickBot="1" x14ac:dyDescent="0.4">
      <c r="E52" s="92" t="str">
        <f t="shared" si="5"/>
        <v/>
      </c>
      <c r="G52" s="92">
        <v>42</v>
      </c>
      <c r="H52" s="105" t="s">
        <v>47</v>
      </c>
      <c r="I52" s="227" t="str">
        <f>IF(COUNTA(I48:I51)=4,"Played", "")</f>
        <v>Played</v>
      </c>
      <c r="J52" s="227" t="str">
        <f>IF(COUNTA(J48:J51)=4,"Played", "")</f>
        <v>Played</v>
      </c>
      <c r="K52" s="95">
        <f>SUM(K48:K51)</f>
        <v>12</v>
      </c>
      <c r="L52" s="95">
        <f>SUM(L48:L51)</f>
        <v>0</v>
      </c>
      <c r="M52" s="106"/>
      <c r="O52" s="144" t="s">
        <v>47</v>
      </c>
      <c r="P52" s="227" t="str">
        <f>IF(COUNTA(P48:P51)=4,"Played", "")</f>
        <v>Played</v>
      </c>
      <c r="Q52" s="227" t="str">
        <f>IF(COUNTA(Q48:Q51)=4,"Played", "")</f>
        <v>Played</v>
      </c>
      <c r="R52" s="145">
        <f>SUM(R48:R51)</f>
        <v>7</v>
      </c>
      <c r="S52" s="145">
        <f>SUM(S48:S51)</f>
        <v>6</v>
      </c>
      <c r="T52" s="146"/>
      <c r="V52" s="105" t="s">
        <v>47</v>
      </c>
      <c r="W52" s="227" t="str">
        <f>IF(COUNTA(W48:W51)=4,"Played", "")</f>
        <v>Played</v>
      </c>
      <c r="X52" s="227" t="str">
        <f>IF(COUNTA(X48:X51)=4,"Played", "")</f>
        <v>Played</v>
      </c>
      <c r="Y52" s="95">
        <f>SUM(Y48:Y51)</f>
        <v>0</v>
      </c>
      <c r="Z52" s="95">
        <f>SUM(Z48:Z51)</f>
        <v>12</v>
      </c>
      <c r="AA52" s="113"/>
      <c r="AC52" s="105" t="s">
        <v>47</v>
      </c>
      <c r="AD52" s="227" t="str">
        <f>IF(COUNTA(AD48:AD51)=4,"Played", "")</f>
        <v>Played</v>
      </c>
      <c r="AE52" s="227" t="str">
        <f>IF(COUNTA(AE48:AE51)=4,"Played", "")</f>
        <v>Played</v>
      </c>
      <c r="AF52" s="95">
        <f>SUM(AF48:AF51)</f>
        <v>12</v>
      </c>
      <c r="AG52" s="95">
        <f>SUM(AG48:AG51)</f>
        <v>1</v>
      </c>
      <c r="AH52" s="113"/>
      <c r="AJ52" s="105" t="s">
        <v>47</v>
      </c>
      <c r="AK52" s="227" t="str">
        <f>IF(COUNTA(AK48:AK51)=4,"Played", "")</f>
        <v/>
      </c>
      <c r="AL52" s="227" t="str">
        <f>IF(COUNTA(AL48:AL51)=4,"Played", "")</f>
        <v/>
      </c>
      <c r="AM52" s="95">
        <f>SUM(AM48:AM51)</f>
        <v>0</v>
      </c>
      <c r="AN52" s="95">
        <f>SUM(AN48:AN51)</f>
        <v>0</v>
      </c>
      <c r="AO52" s="113"/>
      <c r="AQ52" s="105" t="s">
        <v>47</v>
      </c>
      <c r="AR52" s="227" t="str">
        <f>IF(COUNTA(AR48:AR51)=4,"Played", "")</f>
        <v/>
      </c>
      <c r="AS52" s="227" t="str">
        <f>IF(COUNTA(AS48:AS51)=4,"Played", "")</f>
        <v/>
      </c>
      <c r="AT52" s="95">
        <f>SUM(AT48:AT51)</f>
        <v>0</v>
      </c>
      <c r="AU52" s="95">
        <f>SUM(AU48:AU51)</f>
        <v>0</v>
      </c>
      <c r="AV52" s="113"/>
    </row>
    <row r="53" spans="1:48" ht="15" thickBot="1" x14ac:dyDescent="0.4">
      <c r="A53" s="195">
        <v>23</v>
      </c>
      <c r="B53" s="196"/>
      <c r="C53" s="196"/>
      <c r="D53" s="196"/>
      <c r="E53" s="197" t="s">
        <v>71</v>
      </c>
      <c r="G53" s="92">
        <v>43</v>
      </c>
      <c r="H53" s="154"/>
      <c r="I53" s="154">
        <v>1</v>
      </c>
      <c r="J53" s="154">
        <v>2</v>
      </c>
      <c r="K53" s="154" t="s">
        <v>84</v>
      </c>
      <c r="L53" s="154" t="s">
        <v>85</v>
      </c>
      <c r="M53" s="154"/>
      <c r="N53" s="154"/>
      <c r="O53" s="154"/>
      <c r="P53" s="154">
        <v>1</v>
      </c>
      <c r="Q53" s="154">
        <v>3</v>
      </c>
      <c r="R53" s="154" t="s">
        <v>86</v>
      </c>
      <c r="S53" s="154" t="s">
        <v>87</v>
      </c>
      <c r="T53" s="154"/>
      <c r="U53" s="154"/>
      <c r="V53" s="154"/>
      <c r="W53" s="154">
        <v>2</v>
      </c>
      <c r="X53" s="154">
        <v>3</v>
      </c>
      <c r="Y53" s="154" t="s">
        <v>88</v>
      </c>
      <c r="Z53" s="154" t="s">
        <v>89</v>
      </c>
      <c r="AA53" s="154"/>
      <c r="AB53" s="154"/>
      <c r="AC53" s="154"/>
      <c r="AD53" s="154">
        <v>4</v>
      </c>
      <c r="AE53" s="154">
        <v>5</v>
      </c>
      <c r="AF53" s="154" t="s">
        <v>90</v>
      </c>
      <c r="AG53" s="154" t="s">
        <v>91</v>
      </c>
      <c r="AH53" s="154"/>
      <c r="AI53" s="154"/>
      <c r="AJ53" s="154"/>
      <c r="AK53" s="154">
        <v>5</v>
      </c>
      <c r="AL53" s="154">
        <v>6</v>
      </c>
      <c r="AM53" s="154" t="s">
        <v>92</v>
      </c>
      <c r="AN53" s="154" t="s">
        <v>93</v>
      </c>
      <c r="AO53" s="154"/>
      <c r="AP53" s="154"/>
      <c r="AQ53" s="154"/>
      <c r="AR53" s="154">
        <v>4</v>
      </c>
      <c r="AS53" s="154">
        <v>6</v>
      </c>
      <c r="AT53" s="154" t="s">
        <v>94</v>
      </c>
      <c r="AU53" s="154" t="s">
        <v>95</v>
      </c>
      <c r="AV53" s="154"/>
    </row>
    <row r="54" spans="1:48" ht="15" thickBot="1" x14ac:dyDescent="0.4">
      <c r="A54" s="117" t="s">
        <v>84</v>
      </c>
      <c r="B54" s="194" t="str">
        <f t="shared" ref="B54:B65" si="12">IF(INDEX($G$11:$AU$59,MATCH($A$53,$G$11:$G$59,0),MATCH($A54,$G$11:$AU$11,0))=0,"",INDEX($G$11:$AU$59,MATCH($A$53,$G$11:$G$59,0),MATCH($A54,$G$11:$AU$11,0)))</f>
        <v>Gif 2</v>
      </c>
      <c r="C54" s="194" t="str">
        <f>IFERROR(INDEX('6 Teams'!$B$20:$C$25,MATCH('6-Results'!B54,'6 Teams'!$C$20:$C$25,0),1),"")</f>
        <v>Giffnock 2</v>
      </c>
      <c r="D54" s="194">
        <f>IF(E54="","",IF(INDEX($G$11:$AU$59,MATCH($A$53,$G$11:$G$59,0)+5,MATCH($A54,$G$46:$AU$46,0))="","",INDEX($G$11:$AU$59,MATCH($A$53,$G$11:$G$59,0)+5,MATCH($A54,$G$46:$AU$46,0))))</f>
        <v>2</v>
      </c>
      <c r="E54" s="118">
        <f>IF(INDEX($G$12:$AV$59,MATCH($A$53,$G$12:$G$59,0)+5,MATCH($C54,$G$33:$AV$33,0))="Played",1,"")</f>
        <v>1</v>
      </c>
      <c r="G54" s="92">
        <v>44</v>
      </c>
      <c r="H54" s="102">
        <v>7</v>
      </c>
      <c r="I54" s="103" t="str">
        <f>INDEX('POSTER-6'!$B$1:$K$9,MATCH('6-Results'!$H54,'POSTER-6'!$B$1:$B$9,0),MATCH('6-Results'!I53,'POSTER-6'!$B$1:$K$1,0))</f>
        <v>Scotstoun 2</v>
      </c>
      <c r="J54" s="103" t="str">
        <f>INDEX('POSTER-6'!$B$1:$K$9,MATCH('6-Results'!$H54,'POSTER-6'!$B$1:$B$9,0),MATCH('6-Results'!J53,'POSTER-6'!$B$1:$K$1,0))</f>
        <v>Giffnock 2</v>
      </c>
      <c r="K54" s="123" t="str">
        <f>INDEX('6 Teams'!$B$20:$C$25,MATCH('6-Results'!I54,'6 Teams'!$B$20:$B$25,0),2)</f>
        <v>Sco 2</v>
      </c>
      <c r="L54" s="123" t="str">
        <f>INDEX('6 Teams'!$B$20:$C$25,MATCH('6-Results'!J54,'6 Teams'!$B$20:$B$25,0),2)</f>
        <v>Gif 2</v>
      </c>
      <c r="M54" s="115"/>
      <c r="O54" s="102"/>
      <c r="P54" s="103" t="str">
        <f>INDEX('POSTER-6'!$B$1:$K$9,MATCH('6-Results'!$H54,'POSTER-6'!$B$1:$B$9,0),MATCH('6-Results'!P53,'POSTER-6'!$B$1:$K$1,0))</f>
        <v>Scotstoun 2</v>
      </c>
      <c r="Q54" s="103" t="str">
        <f>INDEX('POSTER-6'!$B$1:$K$9,MATCH('6-Results'!$H54,'POSTER-6'!$B$1:$B$9,0),MATCH('6-Results'!Q53,'POSTER-6'!$B$1:$K$1,0))</f>
        <v>Giffnock 1</v>
      </c>
      <c r="R54" s="123" t="str">
        <f>INDEX('6 Teams'!$B$20:$C$25,MATCH('6-Results'!P54,'6 Teams'!$B$20:$B$25,0),2)</f>
        <v>Sco 2</v>
      </c>
      <c r="S54" s="123" t="str">
        <f>INDEX('6 Teams'!$B$20:$C$25,MATCH('6-Results'!Q54,'6 Teams'!$B$20:$B$25,0),2)</f>
        <v>Gif 1</v>
      </c>
      <c r="T54" s="115"/>
      <c r="V54" s="102"/>
      <c r="W54" s="103" t="str">
        <f>INDEX('POSTER-6'!$B$1:$K$9,MATCH('6-Results'!$H54,'POSTER-6'!$B$1:$B$9,0),MATCH('6-Results'!W53,'POSTER-6'!$B$1:$K$1,0))</f>
        <v>Giffnock 2</v>
      </c>
      <c r="X54" s="103" t="str">
        <f>INDEX('POSTER-6'!$B$1:$K$9,MATCH('6-Results'!$H54,'POSTER-6'!$B$1:$B$9,0),MATCH('6-Results'!X53,'POSTER-6'!$B$1:$K$1,0))</f>
        <v>Giffnock 1</v>
      </c>
      <c r="Y54" s="123" t="str">
        <f>INDEX('6 Teams'!$B$20:$C$25,MATCH('6-Results'!W54,'6 Teams'!$B$20:$B$25,0),2)</f>
        <v>Gif 2</v>
      </c>
      <c r="Z54" s="123" t="str">
        <f>INDEX('6 Teams'!$B$20:$C$25,MATCH('6-Results'!X54,'6 Teams'!$B$20:$B$25,0),2)</f>
        <v>Gif 1</v>
      </c>
      <c r="AA54" s="115"/>
      <c r="AC54" s="102"/>
      <c r="AD54" s="103" t="str">
        <f>INDEX('POSTER-6'!$B$1:$K$9,MATCH('6-Results'!$H54,'POSTER-6'!$B$1:$B$9,0),MATCH('6-Results'!AD53,'POSTER-6'!$B$1:$K$1,0))</f>
        <v>Western/ Townend</v>
      </c>
      <c r="AE54" s="103" t="str">
        <f>INDEX('POSTER-6'!$B$1:$K$9,MATCH('6-Results'!$H54,'POSTER-6'!$B$1:$B$9,0),MATCH('6-Results'!AE53,'POSTER-6'!$B$1:$K$1,0))</f>
        <v>Newlands</v>
      </c>
      <c r="AF54" s="123" t="str">
        <f>INDEX('6 Teams'!$B$20:$C$25,MATCH('6-Results'!AD54,'6 Teams'!$B$20:$B$25,0),2)</f>
        <v>W/T</v>
      </c>
      <c r="AG54" s="123" t="str">
        <f>INDEX('6 Teams'!$B$20:$C$25,MATCH('6-Results'!AE54,'6 Teams'!$B$20:$B$25,0),2)</f>
        <v>New</v>
      </c>
      <c r="AH54" s="115"/>
      <c r="AJ54" s="102"/>
      <c r="AK54" s="103" t="str">
        <f>INDEX('POSTER-6'!$B$1:$K$9,MATCH('6-Results'!$H54,'POSTER-6'!$B$1:$B$9,0),MATCH('6-Results'!AK53,'POSTER-6'!$B$1:$K$1,0))</f>
        <v>Newlands</v>
      </c>
      <c r="AL54" s="103" t="str">
        <f>INDEX('POSTER-6'!$B$1:$K$9,MATCH('6-Results'!$H54,'POSTER-6'!$B$1:$B$9,0),MATCH('6-Results'!AL53,'POSTER-6'!$B$1:$K$1,0))</f>
        <v/>
      </c>
      <c r="AM54" s="115" t="str">
        <f>IF(AL54&lt;&gt;"",AK54,"")</f>
        <v/>
      </c>
      <c r="AN54" s="116" t="str">
        <f>AL54</f>
        <v/>
      </c>
      <c r="AO54" s="115"/>
      <c r="AQ54" s="102"/>
      <c r="AR54" s="103" t="str">
        <f>INDEX('POSTER-6'!$B$1:$K$9,MATCH('6-Results'!$H54,'POSTER-6'!$B$1:$B$9,0),MATCH('6-Results'!AR53,'POSTER-6'!$B$1:$K$1,0))</f>
        <v>Western/ Townend</v>
      </c>
      <c r="AS54" s="103" t="str">
        <f>INDEX('POSTER-6'!$B$1:$K$9,MATCH('6-Results'!$H54,'POSTER-6'!$B$1:$B$9,0),MATCH('6-Results'!AS53,'POSTER-6'!$B$1:$K$1,0))</f>
        <v/>
      </c>
      <c r="AT54" s="115" t="str">
        <f>IF(AS54&lt;&gt;"",AR54,"")</f>
        <v/>
      </c>
      <c r="AU54" s="116" t="str">
        <f>AS54</f>
        <v/>
      </c>
      <c r="AV54" s="115"/>
    </row>
    <row r="55" spans="1:48" x14ac:dyDescent="0.35">
      <c r="A55" s="111" t="s">
        <v>85</v>
      </c>
      <c r="B55" s="94" t="str">
        <f t="shared" si="12"/>
        <v>Gif 1</v>
      </c>
      <c r="C55" s="94" t="str">
        <f>IFERROR(INDEX('6 Teams'!$B$20:$C$25,MATCH('6-Results'!B55,'6 Teams'!$C$20:$C$25,0),1),"")</f>
        <v>Giffnock 1</v>
      </c>
      <c r="D55" s="194">
        <f t="shared" ref="D55:D65" si="13">IF(E55="","",IF(INDEX($G$11:$AU$59,MATCH($A$53,$G$11:$G$59,0)+5,MATCH($A55,$G$32:$AU$32,0))="","",INDEX($G$11:$AU$59,MATCH($A$53,$G$11:$G$59,0)+5,MATCH($A55,$G$32:$AU$32,0))))</f>
        <v>12</v>
      </c>
      <c r="E55" s="118">
        <f t="shared" ref="E55:E65" si="14">IF(INDEX($G$12:$AV$59,MATCH($A$53,$G$12:$G$59,0)+5,MATCH($C55,$G$33:$AV$33,0))="Played",1,"")</f>
        <v>1</v>
      </c>
      <c r="G55" s="92">
        <v>45</v>
      </c>
      <c r="H55" s="104">
        <v>1</v>
      </c>
      <c r="I55" s="101"/>
      <c r="J55" s="108"/>
      <c r="K55" s="107"/>
      <c r="L55" s="100"/>
      <c r="M55" s="107"/>
      <c r="O55" s="104">
        <v>1</v>
      </c>
      <c r="P55" s="101"/>
      <c r="Q55" s="108"/>
      <c r="R55" s="107"/>
      <c r="S55" s="100"/>
      <c r="T55" s="117"/>
      <c r="V55" s="104">
        <v>1</v>
      </c>
      <c r="W55" s="101"/>
      <c r="X55" s="108"/>
      <c r="Y55" s="107"/>
      <c r="Z55" s="100"/>
      <c r="AA55" s="117"/>
      <c r="AC55" s="104">
        <v>1</v>
      </c>
      <c r="AD55" s="108"/>
      <c r="AE55" s="108"/>
      <c r="AF55" s="107"/>
      <c r="AG55" s="100"/>
      <c r="AH55" s="117"/>
      <c r="AJ55" s="104">
        <v>1</v>
      </c>
      <c r="AK55" s="118"/>
      <c r="AL55" s="118"/>
      <c r="AM55" s="117"/>
      <c r="AN55" s="100"/>
      <c r="AO55" s="117"/>
      <c r="AQ55" s="104">
        <v>1</v>
      </c>
      <c r="AR55" s="118"/>
      <c r="AS55" s="118"/>
      <c r="AT55" s="117"/>
      <c r="AU55" s="100"/>
      <c r="AV55" s="117"/>
    </row>
    <row r="56" spans="1:48" x14ac:dyDescent="0.35">
      <c r="A56" s="111" t="s">
        <v>86</v>
      </c>
      <c r="B56" s="94" t="str">
        <f t="shared" si="12"/>
        <v>Gif 2</v>
      </c>
      <c r="C56" s="94" t="str">
        <f>IFERROR(INDEX('6 Teams'!$B$20:$C$25,MATCH('6-Results'!B56,'6 Teams'!$C$20:$C$25,0),1),"")</f>
        <v>Giffnock 2</v>
      </c>
      <c r="D56" s="194">
        <f t="shared" si="13"/>
        <v>3</v>
      </c>
      <c r="E56" s="118">
        <f t="shared" si="14"/>
        <v>1</v>
      </c>
      <c r="G56" s="92">
        <v>46</v>
      </c>
      <c r="H56" s="104">
        <v>2</v>
      </c>
      <c r="I56" s="96"/>
      <c r="J56" s="110"/>
      <c r="K56" s="109"/>
      <c r="L56" s="99"/>
      <c r="M56" s="109"/>
      <c r="O56" s="104">
        <v>2</v>
      </c>
      <c r="P56" s="96"/>
      <c r="Q56" s="110"/>
      <c r="R56" s="109"/>
      <c r="S56" s="99"/>
      <c r="T56" s="111"/>
      <c r="V56" s="104">
        <v>2</v>
      </c>
      <c r="W56" s="96"/>
      <c r="X56" s="110"/>
      <c r="Y56" s="109"/>
      <c r="Z56" s="99"/>
      <c r="AA56" s="111"/>
      <c r="AC56" s="104">
        <v>2</v>
      </c>
      <c r="AD56" s="110"/>
      <c r="AE56" s="110"/>
      <c r="AF56" s="109"/>
      <c r="AG56" s="99"/>
      <c r="AH56" s="111"/>
      <c r="AJ56" s="104">
        <v>2</v>
      </c>
      <c r="AK56" s="112"/>
      <c r="AL56" s="112"/>
      <c r="AM56" s="111"/>
      <c r="AN56" s="99"/>
      <c r="AO56" s="111"/>
      <c r="AQ56" s="104">
        <v>2</v>
      </c>
      <c r="AR56" s="112"/>
      <c r="AS56" s="112"/>
      <c r="AT56" s="111"/>
      <c r="AU56" s="99"/>
      <c r="AV56" s="111"/>
    </row>
    <row r="57" spans="1:48" x14ac:dyDescent="0.35">
      <c r="A57" s="111" t="s">
        <v>87</v>
      </c>
      <c r="B57" s="94" t="str">
        <f t="shared" si="12"/>
        <v>W/T</v>
      </c>
      <c r="C57" s="94" t="str">
        <f>IFERROR(INDEX('6 Teams'!$B$20:$C$25,MATCH('6-Results'!B57,'6 Teams'!$C$20:$C$25,0),1),"")</f>
        <v>Western/ Townend</v>
      </c>
      <c r="D57" s="194">
        <f t="shared" si="13"/>
        <v>12</v>
      </c>
      <c r="E57" s="118">
        <f t="shared" si="14"/>
        <v>1</v>
      </c>
      <c r="G57" s="92">
        <v>47</v>
      </c>
      <c r="H57" s="104">
        <v>3</v>
      </c>
      <c r="I57" s="96"/>
      <c r="J57" s="110"/>
      <c r="K57" s="109"/>
      <c r="L57" s="99"/>
      <c r="M57" s="109"/>
      <c r="O57" s="104">
        <v>3</v>
      </c>
      <c r="P57" s="96"/>
      <c r="Q57" s="110"/>
      <c r="R57" s="109"/>
      <c r="S57" s="99"/>
      <c r="T57" s="111"/>
      <c r="V57" s="104">
        <v>3</v>
      </c>
      <c r="W57" s="96"/>
      <c r="X57" s="110"/>
      <c r="Y57" s="109"/>
      <c r="Z57" s="99"/>
      <c r="AA57" s="111"/>
      <c r="AC57" s="104">
        <v>3</v>
      </c>
      <c r="AD57" s="110"/>
      <c r="AE57" s="110"/>
      <c r="AF57" s="109"/>
      <c r="AG57" s="99"/>
      <c r="AH57" s="111"/>
      <c r="AJ57" s="104">
        <v>3</v>
      </c>
      <c r="AK57" s="112"/>
      <c r="AL57" s="112"/>
      <c r="AM57" s="111"/>
      <c r="AN57" s="99"/>
      <c r="AO57" s="111"/>
      <c r="AQ57" s="104">
        <v>3</v>
      </c>
      <c r="AR57" s="112"/>
      <c r="AS57" s="112"/>
      <c r="AT57" s="111"/>
      <c r="AU57" s="99"/>
      <c r="AV57" s="111"/>
    </row>
    <row r="58" spans="1:48" ht="15" thickBot="1" x14ac:dyDescent="0.4">
      <c r="A58" s="111" t="s">
        <v>88</v>
      </c>
      <c r="B58" s="94" t="str">
        <f t="shared" si="12"/>
        <v>Gif 1</v>
      </c>
      <c r="C58" s="94" t="str">
        <f>IFERROR(INDEX('6 Teams'!$B$20:$C$25,MATCH('6-Results'!B58,'6 Teams'!$C$20:$C$25,0),1),"")</f>
        <v>Giffnock 1</v>
      </c>
      <c r="D58" s="194">
        <f t="shared" si="13"/>
        <v>5</v>
      </c>
      <c r="E58" s="118">
        <f t="shared" si="14"/>
        <v>1</v>
      </c>
      <c r="G58" s="92">
        <v>48</v>
      </c>
      <c r="H58" s="104">
        <v>4</v>
      </c>
      <c r="I58" s="96"/>
      <c r="J58" s="110"/>
      <c r="K58" s="109"/>
      <c r="L58" s="99"/>
      <c r="M58" s="109"/>
      <c r="O58" s="104">
        <v>4</v>
      </c>
      <c r="P58" s="96"/>
      <c r="Q58" s="110"/>
      <c r="R58" s="109"/>
      <c r="S58" s="99"/>
      <c r="T58" s="111"/>
      <c r="V58" s="104">
        <v>4</v>
      </c>
      <c r="W58" s="96"/>
      <c r="X58" s="110"/>
      <c r="Y58" s="109"/>
      <c r="Z58" s="99"/>
      <c r="AA58" s="111"/>
      <c r="AC58" s="104">
        <v>4</v>
      </c>
      <c r="AD58" s="110"/>
      <c r="AE58" s="110"/>
      <c r="AF58" s="109"/>
      <c r="AG58" s="99"/>
      <c r="AH58" s="111"/>
      <c r="AJ58" s="104">
        <v>4</v>
      </c>
      <c r="AK58" s="112"/>
      <c r="AL58" s="112"/>
      <c r="AM58" s="111"/>
      <c r="AN58" s="99"/>
      <c r="AO58" s="111"/>
      <c r="AQ58" s="104">
        <v>4</v>
      </c>
      <c r="AR58" s="112"/>
      <c r="AS58" s="112"/>
      <c r="AT58" s="111"/>
      <c r="AU58" s="99"/>
      <c r="AV58" s="111"/>
    </row>
    <row r="59" spans="1:48" ht="15" thickBot="1" x14ac:dyDescent="0.4">
      <c r="A59" s="111" t="s">
        <v>89</v>
      </c>
      <c r="B59" s="94" t="str">
        <f t="shared" si="12"/>
        <v>W/T</v>
      </c>
      <c r="C59" s="94" t="str">
        <f>IFERROR(INDEX('6 Teams'!$B$20:$C$25,MATCH('6-Results'!B59,'6 Teams'!$C$20:$C$25,0),1),"")</f>
        <v>Western/ Townend</v>
      </c>
      <c r="D59" s="194">
        <f t="shared" si="13"/>
        <v>12</v>
      </c>
      <c r="E59" s="118">
        <f t="shared" si="14"/>
        <v>1</v>
      </c>
      <c r="G59" s="92">
        <v>49</v>
      </c>
      <c r="H59" s="105" t="s">
        <v>47</v>
      </c>
      <c r="I59" s="227" t="str">
        <f>IF(COUNTA(I55:I58)=4,"Played", "")</f>
        <v/>
      </c>
      <c r="J59" s="227" t="str">
        <f>IF(COUNTA(J55:J58)=4,"Played", "")</f>
        <v/>
      </c>
      <c r="K59" s="95">
        <f>SUM(K55:K58)</f>
        <v>0</v>
      </c>
      <c r="L59" s="95">
        <f>SUM(L55:L58)</f>
        <v>0</v>
      </c>
      <c r="M59" s="106"/>
      <c r="O59" s="105" t="s">
        <v>47</v>
      </c>
      <c r="P59" s="227" t="str">
        <f>IF(COUNTA(P55:P58)=4,"Played", "")</f>
        <v/>
      </c>
      <c r="Q59" s="227" t="str">
        <f>IF(COUNTA(Q55:Q58)=4,"Played", "")</f>
        <v/>
      </c>
      <c r="R59" s="95">
        <f>SUM(R55:R58)</f>
        <v>0</v>
      </c>
      <c r="S59" s="95">
        <f>SUM(S55:S58)</f>
        <v>0</v>
      </c>
      <c r="T59" s="113"/>
      <c r="V59" s="105" t="s">
        <v>47</v>
      </c>
      <c r="W59" s="227" t="str">
        <f>IF(COUNTA(W55:W58)=4,"Played", "")</f>
        <v/>
      </c>
      <c r="X59" s="227" t="str">
        <f>IF(COUNTA(X55:X58)=4,"Played", "")</f>
        <v/>
      </c>
      <c r="Y59" s="95">
        <f>SUM(Y55:Y58)</f>
        <v>0</v>
      </c>
      <c r="Z59" s="95">
        <f>SUM(Z55:Z58)</f>
        <v>0</v>
      </c>
      <c r="AA59" s="113"/>
      <c r="AC59" s="105" t="s">
        <v>47</v>
      </c>
      <c r="AD59" s="227" t="str">
        <f>IF(COUNTA(AD55:AD58)=4,"Played", "")</f>
        <v/>
      </c>
      <c r="AE59" s="227" t="str">
        <f>IF(COUNTA(AE55:AE58)=4,"Played", "")</f>
        <v/>
      </c>
      <c r="AF59" s="95">
        <f>SUM(AF55:AF58)</f>
        <v>0</v>
      </c>
      <c r="AG59" s="95">
        <f>SUM(AG55:AG58)</f>
        <v>0</v>
      </c>
      <c r="AH59" s="113"/>
      <c r="AJ59" s="105" t="s">
        <v>47</v>
      </c>
      <c r="AK59" s="227" t="str">
        <f>IF(COUNTA(AK55:AK58)=4,"Played", "")</f>
        <v/>
      </c>
      <c r="AL59" s="227" t="str">
        <f>IF(COUNTA(AL55:AL58)=4,"Played", "")</f>
        <v/>
      </c>
      <c r="AM59" s="95">
        <f>SUM(AM55:AM58)</f>
        <v>0</v>
      </c>
      <c r="AN59" s="95">
        <f>SUM(AN55:AN58)</f>
        <v>0</v>
      </c>
      <c r="AO59" s="113"/>
      <c r="AQ59" s="105" t="s">
        <v>47</v>
      </c>
      <c r="AR59" s="227" t="str">
        <f>IF(COUNTA(AR55:AR58)=4,"Played", "")</f>
        <v/>
      </c>
      <c r="AS59" s="227" t="str">
        <f>IF(COUNTA(AS55:AS58)=4,"Played", "")</f>
        <v/>
      </c>
      <c r="AT59" s="95">
        <f>SUM(AT55:AT58)</f>
        <v>0</v>
      </c>
      <c r="AU59" s="95">
        <f>SUM(AU55:AU58)</f>
        <v>0</v>
      </c>
      <c r="AV59" s="113"/>
    </row>
    <row r="60" spans="1:48" x14ac:dyDescent="0.35">
      <c r="A60" s="111" t="s">
        <v>90</v>
      </c>
      <c r="B60" s="94" t="str">
        <f t="shared" si="12"/>
        <v>Sco 2</v>
      </c>
      <c r="C60" s="94" t="str">
        <f>IFERROR(INDEX('6 Teams'!$B$20:$C$25,MATCH('6-Results'!B60,'6 Teams'!$C$20:$C$25,0),1),"")</f>
        <v>Scotstoun 2</v>
      </c>
      <c r="D60" s="194">
        <f t="shared" si="13"/>
        <v>0</v>
      </c>
      <c r="E60" s="118">
        <f t="shared" si="14"/>
        <v>1</v>
      </c>
    </row>
    <row r="61" spans="1:48" x14ac:dyDescent="0.35">
      <c r="A61" s="111" t="s">
        <v>91</v>
      </c>
      <c r="B61" s="94" t="str">
        <f t="shared" si="12"/>
        <v>Sco 1</v>
      </c>
      <c r="C61" s="94" t="str">
        <f>IFERROR(INDEX('6 Teams'!$B$20:$C$25,MATCH('6-Results'!B61,'6 Teams'!$C$20:$C$25,0),1),"")</f>
        <v>Scotstoun 1</v>
      </c>
      <c r="D61" s="194">
        <f t="shared" si="13"/>
        <v>12</v>
      </c>
      <c r="E61" s="118">
        <f t="shared" si="14"/>
        <v>1</v>
      </c>
    </row>
    <row r="62" spans="1:48" x14ac:dyDescent="0.35">
      <c r="A62" s="111" t="s">
        <v>92</v>
      </c>
      <c r="B62" s="94" t="str">
        <f t="shared" si="12"/>
        <v>Sco 1</v>
      </c>
      <c r="C62" s="94" t="str">
        <f>IFERROR(INDEX('6 Teams'!$B$20:$C$25,MATCH('6-Results'!B62,'6 Teams'!$C$20:$C$25,0),1),"")</f>
        <v>Scotstoun 1</v>
      </c>
      <c r="D62" s="194">
        <f t="shared" si="13"/>
        <v>12</v>
      </c>
      <c r="E62" s="118">
        <f t="shared" si="14"/>
        <v>1</v>
      </c>
    </row>
    <row r="63" spans="1:48" x14ac:dyDescent="0.35">
      <c r="A63" s="111" t="s">
        <v>93</v>
      </c>
      <c r="B63" s="94" t="str">
        <f t="shared" si="12"/>
        <v>New</v>
      </c>
      <c r="C63" s="94" t="str">
        <f>IFERROR(INDEX('6 Teams'!$B$20:$C$25,MATCH('6-Results'!B63,'6 Teams'!$C$20:$C$25,0),1),"")</f>
        <v>Newlands</v>
      </c>
      <c r="D63" s="194">
        <f t="shared" si="13"/>
        <v>1</v>
      </c>
      <c r="E63" s="118">
        <f t="shared" si="14"/>
        <v>1</v>
      </c>
    </row>
    <row r="64" spans="1:48" x14ac:dyDescent="0.35">
      <c r="A64" s="111" t="s">
        <v>94</v>
      </c>
      <c r="B64" s="94" t="str">
        <f t="shared" si="12"/>
        <v>Sco 2</v>
      </c>
      <c r="C64" s="94" t="str">
        <f>IFERROR(INDEX('6 Teams'!$B$20:$C$25,MATCH('6-Results'!B64,'6 Teams'!$C$20:$C$25,0),1),"")</f>
        <v>Scotstoun 2</v>
      </c>
      <c r="D64" s="194">
        <f t="shared" si="13"/>
        <v>3</v>
      </c>
      <c r="E64" s="118">
        <f t="shared" si="14"/>
        <v>1</v>
      </c>
    </row>
    <row r="65" spans="1:5" ht="15" thickBot="1" x14ac:dyDescent="0.4">
      <c r="A65" s="113" t="s">
        <v>95</v>
      </c>
      <c r="B65" s="130" t="str">
        <f t="shared" si="12"/>
        <v>New</v>
      </c>
      <c r="C65" s="130" t="str">
        <f>IFERROR(INDEX('6 Teams'!$B$20:$C$25,MATCH('6-Results'!B65,'6 Teams'!$C$20:$C$25,0),1),"")</f>
        <v>Newlands</v>
      </c>
      <c r="D65" s="228">
        <f t="shared" si="13"/>
        <v>9</v>
      </c>
      <c r="E65" s="118">
        <f t="shared" si="14"/>
        <v>1</v>
      </c>
    </row>
    <row r="66" spans="1:5" ht="15" thickBot="1" x14ac:dyDescent="0.4">
      <c r="E66" s="92" t="str">
        <f t="shared" si="5"/>
        <v/>
      </c>
    </row>
    <row r="67" spans="1:5" x14ac:dyDescent="0.35">
      <c r="A67" s="127">
        <v>30</v>
      </c>
      <c r="B67" s="128"/>
      <c r="C67" s="128"/>
      <c r="D67" s="128"/>
      <c r="E67" s="129" t="s">
        <v>71</v>
      </c>
    </row>
    <row r="68" spans="1:5" x14ac:dyDescent="0.35">
      <c r="A68" s="111" t="s">
        <v>84</v>
      </c>
      <c r="B68" s="94" t="str">
        <f t="shared" ref="B68:B79" si="15">IF(INDEX($G$11:$AU$59,MATCH($A$67,$G$11:$G$59,0),MATCH($A68,$G$11:$AU$11,0))=0,"",INDEX($G$11:$AU$59,MATCH($A$67,$G$11:$G$59,0),MATCH($A68,$G$11:$AU$11,0)))</f>
        <v>Gif 1</v>
      </c>
      <c r="C68" s="94" t="str">
        <f>IFERROR(INDEX('6 Teams'!$B$20:$C$25,MATCH('6-Results'!B68,'6 Teams'!$C$20:$C$25,0),1),"")</f>
        <v>Giffnock 1</v>
      </c>
      <c r="D68" s="194">
        <f>IF(E68="","",IF(INDEX($G$11:$AU$59,MATCH($A$67,$G$11:$G$59,0)+5,MATCH($A68,$G$46:$AU$46,0))="","",INDEX($G$11:$AU$59,MATCH($A$67,$G$11:$G$59,0)+5,MATCH($A68,$G$46:$AU$46,0))))</f>
        <v>6</v>
      </c>
      <c r="E68" s="118">
        <f>IF(INDEX($G$12:$AV$59,MATCH($A$67,$G$12:$G$59,0)+5,MATCH($C68,$G$40:$AV$40,0))="Played",1,"")</f>
        <v>1</v>
      </c>
    </row>
    <row r="69" spans="1:5" x14ac:dyDescent="0.35">
      <c r="A69" s="111" t="s">
        <v>85</v>
      </c>
      <c r="B69" s="94" t="str">
        <f t="shared" si="15"/>
        <v>New</v>
      </c>
      <c r="C69" s="94" t="str">
        <f>IFERROR(INDEX('6 Teams'!$B$20:$C$25,MATCH('6-Results'!B69,'6 Teams'!$C$20:$C$25,0),1),"")</f>
        <v>Newlands</v>
      </c>
      <c r="D69" s="194">
        <f t="shared" ref="D69:D79" si="16">IF(E69="","",IF(INDEX($G$11:$AU$59,MATCH($A$67,$G$11:$G$59,0)+5,MATCH($A69,$G$46:$AU$46,0))="","",INDEX($G$11:$AU$59,MATCH($A$67,$G$11:$G$59,0)+5,MATCH($A69,$G$46:$AU$46,0))))</f>
        <v>6</v>
      </c>
      <c r="E69" s="118">
        <f t="shared" ref="E69:E79" si="17">IF(INDEX($G$12:$AV$59,MATCH($A$67,$G$12:$G$59,0)+5,MATCH($C69,$G$40:$AV$40,0))="Played",1,"")</f>
        <v>1</v>
      </c>
    </row>
    <row r="70" spans="1:5" x14ac:dyDescent="0.35">
      <c r="A70" s="111" t="s">
        <v>86</v>
      </c>
      <c r="B70" s="94" t="str">
        <f t="shared" si="15"/>
        <v>Gif 1</v>
      </c>
      <c r="C70" s="94" t="str">
        <f>IFERROR(INDEX('6 Teams'!$B$20:$C$25,MATCH('6-Results'!B70,'6 Teams'!$C$20:$C$25,0),1),"")</f>
        <v>Giffnock 1</v>
      </c>
      <c r="D70" s="194">
        <f t="shared" si="16"/>
        <v>12</v>
      </c>
      <c r="E70" s="118">
        <f t="shared" si="17"/>
        <v>1</v>
      </c>
    </row>
    <row r="71" spans="1:5" x14ac:dyDescent="0.35">
      <c r="A71" s="111" t="s">
        <v>87</v>
      </c>
      <c r="B71" s="94" t="str">
        <f t="shared" si="15"/>
        <v>W/T</v>
      </c>
      <c r="C71" s="94" t="str">
        <f>IFERROR(INDEX('6 Teams'!$B$20:$C$25,MATCH('6-Results'!B71,'6 Teams'!$C$20:$C$25,0),1),"")</f>
        <v>Western/ Townend</v>
      </c>
      <c r="D71" s="194">
        <f t="shared" si="16"/>
        <v>1</v>
      </c>
      <c r="E71" s="118">
        <f t="shared" si="17"/>
        <v>1</v>
      </c>
    </row>
    <row r="72" spans="1:5" x14ac:dyDescent="0.35">
      <c r="A72" s="111" t="s">
        <v>88</v>
      </c>
      <c r="B72" s="94" t="str">
        <f t="shared" si="15"/>
        <v>New</v>
      </c>
      <c r="C72" s="94" t="str">
        <f>IFERROR(INDEX('6 Teams'!$B$20:$C$25,MATCH('6-Results'!B72,'6 Teams'!$C$20:$C$25,0),1),"")</f>
        <v>Newlands</v>
      </c>
      <c r="D72" s="194">
        <f t="shared" si="16"/>
        <v>9</v>
      </c>
      <c r="E72" s="118">
        <f t="shared" si="17"/>
        <v>1</v>
      </c>
    </row>
    <row r="73" spans="1:5" x14ac:dyDescent="0.35">
      <c r="A73" s="111" t="s">
        <v>89</v>
      </c>
      <c r="B73" s="94" t="str">
        <f t="shared" si="15"/>
        <v>W/T</v>
      </c>
      <c r="C73" s="94" t="str">
        <f>IFERROR(INDEX('6 Teams'!$B$20:$C$25,MATCH('6-Results'!B73,'6 Teams'!$C$20:$C$25,0),1),"")</f>
        <v>Western/ Townend</v>
      </c>
      <c r="D73" s="194">
        <f t="shared" si="16"/>
        <v>4</v>
      </c>
      <c r="E73" s="118">
        <f t="shared" si="17"/>
        <v>1</v>
      </c>
    </row>
    <row r="74" spans="1:5" x14ac:dyDescent="0.35">
      <c r="A74" s="111" t="s">
        <v>90</v>
      </c>
      <c r="B74" s="94" t="str">
        <f t="shared" si="15"/>
        <v>Gif 2</v>
      </c>
      <c r="C74" s="94" t="str">
        <f>IFERROR(INDEX('6 Teams'!$B$20:$C$25,MATCH('6-Results'!B74,'6 Teams'!$C$20:$C$25,0),1),"")</f>
        <v>Giffnock 2</v>
      </c>
      <c r="D74" s="194">
        <f t="shared" si="16"/>
        <v>5</v>
      </c>
      <c r="E74" s="118">
        <f t="shared" si="17"/>
        <v>1</v>
      </c>
    </row>
    <row r="75" spans="1:5" x14ac:dyDescent="0.35">
      <c r="A75" s="111" t="s">
        <v>91</v>
      </c>
      <c r="B75" s="94" t="str">
        <f t="shared" si="15"/>
        <v>Sco 1</v>
      </c>
      <c r="C75" s="94" t="str">
        <f>IFERROR(INDEX('6 Teams'!$B$20:$C$25,MATCH('6-Results'!B75,'6 Teams'!$C$20:$C$25,0),1),"")</f>
        <v>Scotstoun 1</v>
      </c>
      <c r="D75" s="194">
        <f t="shared" si="16"/>
        <v>11</v>
      </c>
      <c r="E75" s="118">
        <f t="shared" si="17"/>
        <v>1</v>
      </c>
    </row>
    <row r="76" spans="1:5" x14ac:dyDescent="0.35">
      <c r="A76" s="111" t="s">
        <v>92</v>
      </c>
      <c r="B76" s="94" t="str">
        <f t="shared" si="15"/>
        <v/>
      </c>
      <c r="C76" s="94" t="str">
        <f>IFERROR(INDEX('6 Teams'!$B$20:$C$25,MATCH('6-Results'!B76,'6 Teams'!$C$20:$C$25,0),1),"")</f>
        <v/>
      </c>
      <c r="D76" s="194" t="str">
        <f t="shared" si="16"/>
        <v/>
      </c>
      <c r="E76" s="118" t="str">
        <f t="shared" si="17"/>
        <v/>
      </c>
    </row>
    <row r="77" spans="1:5" x14ac:dyDescent="0.35">
      <c r="A77" s="111" t="s">
        <v>93</v>
      </c>
      <c r="B77" s="94" t="str">
        <f t="shared" si="15"/>
        <v/>
      </c>
      <c r="C77" s="94" t="str">
        <f>IFERROR(INDEX('6 Teams'!$B$20:$C$25,MATCH('6-Results'!B77,'6 Teams'!$C$20:$C$25,0),1),"")</f>
        <v/>
      </c>
      <c r="D77" s="194" t="str">
        <f t="shared" si="16"/>
        <v/>
      </c>
      <c r="E77" s="118" t="str">
        <f t="shared" si="17"/>
        <v/>
      </c>
    </row>
    <row r="78" spans="1:5" x14ac:dyDescent="0.35">
      <c r="A78" s="111" t="s">
        <v>94</v>
      </c>
      <c r="B78" s="94" t="str">
        <f t="shared" si="15"/>
        <v/>
      </c>
      <c r="C78" s="94" t="str">
        <f>IFERROR(INDEX('6 Teams'!$B$20:$C$25,MATCH('6-Results'!B78,'6 Teams'!$C$20:$C$25,0),1),"")</f>
        <v/>
      </c>
      <c r="D78" s="194" t="str">
        <f t="shared" si="16"/>
        <v/>
      </c>
      <c r="E78" s="118" t="str">
        <f t="shared" si="17"/>
        <v/>
      </c>
    </row>
    <row r="79" spans="1:5" ht="15" thickBot="1" x14ac:dyDescent="0.4">
      <c r="A79" s="113" t="s">
        <v>95</v>
      </c>
      <c r="B79" s="130" t="str">
        <f t="shared" si="15"/>
        <v/>
      </c>
      <c r="C79" s="94" t="str">
        <f>IFERROR(INDEX('6 Teams'!$B$20:$C$25,MATCH('6-Results'!B79,'6 Teams'!$C$20:$C$25,0),1),"")</f>
        <v/>
      </c>
      <c r="D79" s="194" t="str">
        <f t="shared" si="16"/>
        <v/>
      </c>
      <c r="E79" s="118" t="str">
        <f t="shared" si="17"/>
        <v/>
      </c>
    </row>
    <row r="80" spans="1:5" ht="15" thickBot="1" x14ac:dyDescent="0.4">
      <c r="E80" s="92" t="str">
        <f t="shared" ref="E80:E94" si="18">IF(B80="","",1)</f>
        <v/>
      </c>
    </row>
    <row r="81" spans="1:5" x14ac:dyDescent="0.35">
      <c r="A81" s="127">
        <v>37</v>
      </c>
      <c r="B81" s="128"/>
      <c r="C81" s="128"/>
      <c r="D81" s="128"/>
      <c r="E81" s="129" t="s">
        <v>71</v>
      </c>
    </row>
    <row r="82" spans="1:5" x14ac:dyDescent="0.35">
      <c r="A82" s="111" t="s">
        <v>84</v>
      </c>
      <c r="B82" s="94" t="str">
        <f t="shared" ref="B82:B93" si="19">IF(INDEX($G$11:$AU$59,MATCH($A$81,$G$11:$G$59,0),MATCH($A82,$G$11:$AU$11,0))=0,"",INDEX($G$11:$AU$59,MATCH($A$81,$G$11:$G$59,0),MATCH($A82,$G$11:$AU$11,0)))</f>
        <v>New</v>
      </c>
      <c r="C82" s="94" t="str">
        <f>IFERROR(INDEX('6 Teams'!$B$20:$C$25,MATCH('6-Results'!B82,'6 Teams'!$C$20:$C$25,0),1),"")</f>
        <v>Newlands</v>
      </c>
      <c r="D82" s="194">
        <f>IF(E82="","",IF(INDEX($G$11:$AU$59,MATCH($A$81,$G$11:$G$59,0)+5,MATCH($A82,$G$46:$AU$46,0))="","",INDEX($G$11:$AU$59,MATCH($A$81,$G$11:$G$59,0)+5,MATCH($A82,$G$46:$AU$46,0))))</f>
        <v>12</v>
      </c>
      <c r="E82" s="118">
        <f>IF(INDEX($G$12:$AV$59,MATCH($A$81,$G$12:$G$59,0)+5,MATCH($C82,$G$47:$AV$47,0))="Played",1,"")</f>
        <v>1</v>
      </c>
    </row>
    <row r="83" spans="1:5" x14ac:dyDescent="0.35">
      <c r="A83" s="111" t="s">
        <v>85</v>
      </c>
      <c r="B83" s="94" t="str">
        <f t="shared" si="19"/>
        <v>Gif 2</v>
      </c>
      <c r="C83" s="94" t="str">
        <f>IFERROR(INDEX('6 Teams'!$B$20:$C$25,MATCH('6-Results'!B83,'6 Teams'!$C$20:$C$25,0),1),"")</f>
        <v>Giffnock 2</v>
      </c>
      <c r="D83" s="194">
        <f t="shared" ref="D83:D93" si="20">IF(E83="","",IF(INDEX($G$11:$AU$59,MATCH($A$81,$G$11:$G$59,0)+5,MATCH($A83,$G$46:$AU$46,0))="","",INDEX($G$11:$AU$59,MATCH($A$81,$G$11:$G$59,0)+5,MATCH($A83,$G$46:$AU$46,0))))</f>
        <v>0</v>
      </c>
      <c r="E83" s="118">
        <f t="shared" ref="E83:E93" si="21">IF(INDEX($G$12:$AV$59,MATCH($A$81,$G$12:$G$59,0)+5,MATCH($C83,$G$47:$AV$47,0))="Played",1,"")</f>
        <v>1</v>
      </c>
    </row>
    <row r="84" spans="1:5" x14ac:dyDescent="0.35">
      <c r="A84" s="111" t="s">
        <v>86</v>
      </c>
      <c r="B84" s="94" t="str">
        <f t="shared" si="19"/>
        <v>New</v>
      </c>
      <c r="C84" s="94" t="str">
        <f>IFERROR(INDEX('6 Teams'!$B$20:$C$25,MATCH('6-Results'!B84,'6 Teams'!$C$20:$C$25,0),1),"")</f>
        <v>Newlands</v>
      </c>
      <c r="D84" s="194">
        <f t="shared" si="20"/>
        <v>7</v>
      </c>
      <c r="E84" s="118">
        <f t="shared" si="21"/>
        <v>1</v>
      </c>
    </row>
    <row r="85" spans="1:5" x14ac:dyDescent="0.35">
      <c r="A85" s="111" t="s">
        <v>87</v>
      </c>
      <c r="B85" s="94" t="str">
        <f t="shared" si="19"/>
        <v>Sco 2</v>
      </c>
      <c r="C85" s="94" t="str">
        <f>IFERROR(INDEX('6 Teams'!$B$20:$C$25,MATCH('6-Results'!B85,'6 Teams'!$C$20:$C$25,0),1),"")</f>
        <v>Scotstoun 2</v>
      </c>
      <c r="D85" s="194">
        <f t="shared" si="20"/>
        <v>6</v>
      </c>
      <c r="E85" s="118">
        <f t="shared" si="21"/>
        <v>1</v>
      </c>
    </row>
    <row r="86" spans="1:5" x14ac:dyDescent="0.35">
      <c r="A86" s="111" t="s">
        <v>88</v>
      </c>
      <c r="B86" s="94" t="str">
        <f t="shared" si="19"/>
        <v>Gif 2</v>
      </c>
      <c r="C86" s="94" t="str">
        <f>IFERROR(INDEX('6 Teams'!$B$20:$C$25,MATCH('6-Results'!B86,'6 Teams'!$C$20:$C$25,0),1),"")</f>
        <v>Giffnock 2</v>
      </c>
      <c r="D86" s="194">
        <f t="shared" si="20"/>
        <v>0</v>
      </c>
      <c r="E86" s="118">
        <f t="shared" si="21"/>
        <v>1</v>
      </c>
    </row>
    <row r="87" spans="1:5" x14ac:dyDescent="0.35">
      <c r="A87" s="111" t="s">
        <v>89</v>
      </c>
      <c r="B87" s="94" t="str">
        <f t="shared" si="19"/>
        <v>Sco 2</v>
      </c>
      <c r="C87" s="94" t="str">
        <f>IFERROR(INDEX('6 Teams'!$B$20:$C$25,MATCH('6-Results'!B87,'6 Teams'!$C$20:$C$25,0),1),"")</f>
        <v>Scotstoun 2</v>
      </c>
      <c r="D87" s="194">
        <f t="shared" si="20"/>
        <v>12</v>
      </c>
      <c r="E87" s="118">
        <f t="shared" si="21"/>
        <v>1</v>
      </c>
    </row>
    <row r="88" spans="1:5" x14ac:dyDescent="0.35">
      <c r="A88" s="111" t="s">
        <v>90</v>
      </c>
      <c r="B88" s="94" t="str">
        <f t="shared" si="19"/>
        <v>Sco 1</v>
      </c>
      <c r="C88" s="94" t="str">
        <f>IFERROR(INDEX('6 Teams'!$B$20:$C$25,MATCH('6-Results'!B88,'6 Teams'!$C$20:$C$25,0),1),"")</f>
        <v>Scotstoun 1</v>
      </c>
      <c r="D88" s="194">
        <f t="shared" si="20"/>
        <v>12</v>
      </c>
      <c r="E88" s="118">
        <f t="shared" si="21"/>
        <v>1</v>
      </c>
    </row>
    <row r="89" spans="1:5" x14ac:dyDescent="0.35">
      <c r="A89" s="111" t="s">
        <v>91</v>
      </c>
      <c r="B89" s="94" t="str">
        <f t="shared" si="19"/>
        <v>Gif 1</v>
      </c>
      <c r="C89" s="94" t="str">
        <f>IFERROR(INDEX('6 Teams'!$B$20:$C$25,MATCH('6-Results'!B89,'6 Teams'!$C$20:$C$25,0),1),"")</f>
        <v>Giffnock 1</v>
      </c>
      <c r="D89" s="194">
        <f t="shared" si="20"/>
        <v>1</v>
      </c>
      <c r="E89" s="118">
        <f t="shared" si="21"/>
        <v>1</v>
      </c>
    </row>
    <row r="90" spans="1:5" x14ac:dyDescent="0.35">
      <c r="A90" s="111" t="s">
        <v>92</v>
      </c>
      <c r="B90" s="94" t="str">
        <f t="shared" si="19"/>
        <v/>
      </c>
      <c r="C90" s="94" t="str">
        <f>IFERROR(INDEX('6 Teams'!$B$20:$C$25,MATCH('6-Results'!B90,'6 Teams'!$C$20:$C$25,0),1),"")</f>
        <v/>
      </c>
      <c r="D90" s="194" t="str">
        <f t="shared" si="20"/>
        <v/>
      </c>
      <c r="E90" s="118" t="str">
        <f t="shared" si="21"/>
        <v/>
      </c>
    </row>
    <row r="91" spans="1:5" x14ac:dyDescent="0.35">
      <c r="A91" s="111" t="s">
        <v>93</v>
      </c>
      <c r="B91" s="94" t="str">
        <f t="shared" si="19"/>
        <v/>
      </c>
      <c r="C91" s="94" t="str">
        <f>IFERROR(INDEX('6 Teams'!$B$20:$C$25,MATCH('6-Results'!B91,'6 Teams'!$C$20:$C$25,0),1),"")</f>
        <v/>
      </c>
      <c r="D91" s="194" t="str">
        <f t="shared" si="20"/>
        <v/>
      </c>
      <c r="E91" s="118" t="str">
        <f t="shared" si="21"/>
        <v/>
      </c>
    </row>
    <row r="92" spans="1:5" x14ac:dyDescent="0.35">
      <c r="A92" s="111" t="s">
        <v>94</v>
      </c>
      <c r="B92" s="94" t="str">
        <f t="shared" si="19"/>
        <v/>
      </c>
      <c r="C92" s="94" t="str">
        <f>IFERROR(INDEX('6 Teams'!$B$20:$C$25,MATCH('6-Results'!B92,'6 Teams'!$C$20:$C$25,0),1),"")</f>
        <v/>
      </c>
      <c r="D92" s="194" t="str">
        <f t="shared" si="20"/>
        <v/>
      </c>
      <c r="E92" s="118" t="str">
        <f t="shared" si="21"/>
        <v/>
      </c>
    </row>
    <row r="93" spans="1:5" ht="15" thickBot="1" x14ac:dyDescent="0.4">
      <c r="A93" s="113" t="s">
        <v>95</v>
      </c>
      <c r="B93" s="130" t="str">
        <f t="shared" si="19"/>
        <v/>
      </c>
      <c r="C93" s="94" t="str">
        <f>IFERROR(INDEX('6 Teams'!$B$20:$C$25,MATCH('6-Results'!B93,'6 Teams'!$C$20:$C$25,0),1),"")</f>
        <v/>
      </c>
      <c r="D93" s="194" t="str">
        <f t="shared" si="20"/>
        <v/>
      </c>
      <c r="E93" s="118" t="str">
        <f t="shared" si="21"/>
        <v/>
      </c>
    </row>
    <row r="94" spans="1:5" ht="15" thickBot="1" x14ac:dyDescent="0.4">
      <c r="E94" s="92" t="str">
        <f t="shared" si="18"/>
        <v/>
      </c>
    </row>
    <row r="95" spans="1:5" x14ac:dyDescent="0.35">
      <c r="A95" s="127">
        <v>44</v>
      </c>
      <c r="B95" s="128"/>
      <c r="C95" s="128"/>
      <c r="D95" s="128"/>
      <c r="E95" s="129" t="s">
        <v>71</v>
      </c>
    </row>
    <row r="96" spans="1:5" x14ac:dyDescent="0.35">
      <c r="A96" s="111" t="s">
        <v>84</v>
      </c>
      <c r="B96" s="94" t="str">
        <f t="shared" ref="B96:B107" si="22">IF(INDEX($G$11:$AU$59,MATCH($A$95,$G$11:$G$59,0),MATCH($A96,$G$11:$AU$11,0))=0,"",INDEX($G$11:$AU$59,MATCH($A$95,$G$11:$G$59,0),MATCH($A96,$G$11:$AU$11,0)))</f>
        <v>Sco 2</v>
      </c>
      <c r="C96" s="94" t="str">
        <f>IFERROR(INDEX('6 Teams'!$B$20:$C$25,MATCH('6-Results'!B96,'6 Teams'!$C$20:$C$25,0),1),"")</f>
        <v>Scotstoun 2</v>
      </c>
      <c r="D96" s="194" t="str">
        <f>IF(E96="","",IF(INDEX($G$11:$AU$59,MATCH($A$81,$G$11:$G$59,0)+5,MATCH($A96,$G$46:$AU$46,0))="","",INDEX($G$11:$AU$59,MATCH($A$81,$G$11:$G$59,0)+5,MATCH($A96,$G$46:$AU$46,0))))</f>
        <v/>
      </c>
      <c r="E96" s="118" t="str">
        <f>IF(INDEX($G$12:$AV$59,MATCH($A$95,$G$12:$G$59,0)+5,MATCH($C96,$G$54:$AV$54,0))="Played",1,"")</f>
        <v/>
      </c>
    </row>
    <row r="97" spans="1:5" x14ac:dyDescent="0.35">
      <c r="A97" s="111" t="s">
        <v>85</v>
      </c>
      <c r="B97" s="94" t="str">
        <f t="shared" si="22"/>
        <v>Gif 2</v>
      </c>
      <c r="C97" s="94" t="str">
        <f>IFERROR(INDEX('6 Teams'!$B$20:$C$25,MATCH('6-Results'!B97,'6 Teams'!$C$20:$C$25,0),1),"")</f>
        <v>Giffnock 2</v>
      </c>
      <c r="D97" s="194" t="str">
        <f t="shared" ref="D97:D107" si="23">IF(E97="","",IF(INDEX($G$11:$AU$59,MATCH($A$81,$G$11:$G$59,0)+5,MATCH($A97,$G$46:$AU$46,0))="","",INDEX($G$11:$AU$59,MATCH($A$81,$G$11:$G$59,0)+5,MATCH($A97,$G$46:$AU$46,0))))</f>
        <v/>
      </c>
      <c r="E97" s="118" t="str">
        <f t="shared" ref="E97:E107" si="24">IF(INDEX($G$12:$AV$59,MATCH($A$95,$G$12:$G$59,0)+5,MATCH($C97,$G$54:$AV$54,0))="Played",1,"")</f>
        <v/>
      </c>
    </row>
    <row r="98" spans="1:5" x14ac:dyDescent="0.35">
      <c r="A98" s="111" t="s">
        <v>86</v>
      </c>
      <c r="B98" s="94" t="str">
        <f t="shared" si="22"/>
        <v>Sco 2</v>
      </c>
      <c r="C98" s="94" t="str">
        <f>IFERROR(INDEX('6 Teams'!$B$20:$C$25,MATCH('6-Results'!B98,'6 Teams'!$C$20:$C$25,0),1),"")</f>
        <v>Scotstoun 2</v>
      </c>
      <c r="D98" s="194" t="str">
        <f t="shared" si="23"/>
        <v/>
      </c>
      <c r="E98" s="118" t="str">
        <f t="shared" si="24"/>
        <v/>
      </c>
    </row>
    <row r="99" spans="1:5" x14ac:dyDescent="0.35">
      <c r="A99" s="111" t="s">
        <v>87</v>
      </c>
      <c r="B99" s="94" t="str">
        <f t="shared" si="22"/>
        <v>Gif 1</v>
      </c>
      <c r="C99" s="94" t="str">
        <f>IFERROR(INDEX('6 Teams'!$B$20:$C$25,MATCH('6-Results'!B99,'6 Teams'!$C$20:$C$25,0),1),"")</f>
        <v>Giffnock 1</v>
      </c>
      <c r="D99" s="194" t="str">
        <f t="shared" si="23"/>
        <v/>
      </c>
      <c r="E99" s="118" t="str">
        <f t="shared" si="24"/>
        <v/>
      </c>
    </row>
    <row r="100" spans="1:5" x14ac:dyDescent="0.35">
      <c r="A100" s="111" t="s">
        <v>88</v>
      </c>
      <c r="B100" s="94" t="str">
        <f t="shared" si="22"/>
        <v>Gif 2</v>
      </c>
      <c r="C100" s="94" t="str">
        <f>IFERROR(INDEX('6 Teams'!$B$20:$C$25,MATCH('6-Results'!B100,'6 Teams'!$C$20:$C$25,0),1),"")</f>
        <v>Giffnock 2</v>
      </c>
      <c r="D100" s="194" t="str">
        <f t="shared" si="23"/>
        <v/>
      </c>
      <c r="E100" s="118" t="str">
        <f t="shared" si="24"/>
        <v/>
      </c>
    </row>
    <row r="101" spans="1:5" x14ac:dyDescent="0.35">
      <c r="A101" s="111" t="s">
        <v>89</v>
      </c>
      <c r="B101" s="94" t="str">
        <f t="shared" si="22"/>
        <v>Gif 1</v>
      </c>
      <c r="C101" s="94" t="str">
        <f>IFERROR(INDEX('6 Teams'!$B$20:$C$25,MATCH('6-Results'!B101,'6 Teams'!$C$20:$C$25,0),1),"")</f>
        <v>Giffnock 1</v>
      </c>
      <c r="D101" s="194" t="str">
        <f t="shared" si="23"/>
        <v/>
      </c>
      <c r="E101" s="118" t="str">
        <f t="shared" si="24"/>
        <v/>
      </c>
    </row>
    <row r="102" spans="1:5" x14ac:dyDescent="0.35">
      <c r="A102" s="111" t="s">
        <v>90</v>
      </c>
      <c r="B102" s="94" t="str">
        <f t="shared" si="22"/>
        <v>W/T</v>
      </c>
      <c r="C102" s="94" t="str">
        <f>IFERROR(INDEX('6 Teams'!$B$20:$C$25,MATCH('6-Results'!B102,'6 Teams'!$C$20:$C$25,0),1),"")</f>
        <v>Western/ Townend</v>
      </c>
      <c r="D102" s="194" t="str">
        <f t="shared" si="23"/>
        <v/>
      </c>
      <c r="E102" s="118" t="str">
        <f t="shared" si="24"/>
        <v/>
      </c>
    </row>
    <row r="103" spans="1:5" x14ac:dyDescent="0.35">
      <c r="A103" s="111" t="s">
        <v>91</v>
      </c>
      <c r="B103" s="94" t="str">
        <f t="shared" si="22"/>
        <v>New</v>
      </c>
      <c r="C103" s="94" t="str">
        <f>IFERROR(INDEX('6 Teams'!$B$20:$C$25,MATCH('6-Results'!B103,'6 Teams'!$C$20:$C$25,0),1),"")</f>
        <v>Newlands</v>
      </c>
      <c r="D103" s="194" t="str">
        <f t="shared" si="23"/>
        <v/>
      </c>
      <c r="E103" s="118" t="str">
        <f t="shared" si="24"/>
        <v/>
      </c>
    </row>
    <row r="104" spans="1:5" x14ac:dyDescent="0.35">
      <c r="A104" s="111" t="s">
        <v>92</v>
      </c>
      <c r="B104" s="94" t="str">
        <f t="shared" si="22"/>
        <v/>
      </c>
      <c r="C104" s="94" t="str">
        <f>IFERROR(INDEX('6 Teams'!$B$20:$C$25,MATCH('6-Results'!B104,'6 Teams'!$C$20:$C$25,0),1),"")</f>
        <v/>
      </c>
      <c r="D104" s="194" t="str">
        <f t="shared" si="23"/>
        <v/>
      </c>
      <c r="E104" s="118" t="str">
        <f t="shared" si="24"/>
        <v/>
      </c>
    </row>
    <row r="105" spans="1:5" x14ac:dyDescent="0.35">
      <c r="A105" s="111" t="s">
        <v>93</v>
      </c>
      <c r="B105" s="94" t="str">
        <f t="shared" si="22"/>
        <v/>
      </c>
      <c r="C105" s="94" t="str">
        <f>IFERROR(INDEX('6 Teams'!$B$20:$C$25,MATCH('6-Results'!B105,'6 Teams'!$C$20:$C$25,0),1),"")</f>
        <v/>
      </c>
      <c r="D105" s="194" t="str">
        <f t="shared" si="23"/>
        <v/>
      </c>
      <c r="E105" s="118" t="str">
        <f t="shared" si="24"/>
        <v/>
      </c>
    </row>
    <row r="106" spans="1:5" x14ac:dyDescent="0.35">
      <c r="A106" s="111" t="s">
        <v>94</v>
      </c>
      <c r="B106" s="94" t="str">
        <f t="shared" si="22"/>
        <v/>
      </c>
      <c r="C106" s="94" t="str">
        <f>IFERROR(INDEX('6 Teams'!$B$20:$C$25,MATCH('6-Results'!B106,'6 Teams'!$C$20:$C$25,0),1),"")</f>
        <v/>
      </c>
      <c r="D106" s="194" t="str">
        <f t="shared" si="23"/>
        <v/>
      </c>
      <c r="E106" s="118" t="str">
        <f t="shared" si="24"/>
        <v/>
      </c>
    </row>
    <row r="107" spans="1:5" ht="15" thickBot="1" x14ac:dyDescent="0.4">
      <c r="A107" s="113" t="s">
        <v>95</v>
      </c>
      <c r="B107" s="130" t="str">
        <f t="shared" si="22"/>
        <v/>
      </c>
      <c r="C107" s="94" t="str">
        <f>IFERROR(INDEX('6 Teams'!$B$20:$C$25,MATCH('6-Results'!B107,'6 Teams'!$C$20:$C$25,0),1),"")</f>
        <v/>
      </c>
      <c r="D107" s="194" t="str">
        <f t="shared" si="23"/>
        <v/>
      </c>
      <c r="E107" s="118" t="str">
        <f t="shared" si="24"/>
        <v/>
      </c>
    </row>
  </sheetData>
  <pageMargins left="0.7" right="0.7" top="0.75" bottom="0.75" header="0.3" footer="0.3"/>
  <pageSetup paperSize="9" scale="22" fitToHeight="0" orientation="landscape" horizontalDpi="0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10A4-39A1-4760-A40E-0A31245374CB}">
  <dimension ref="C3:E12"/>
  <sheetViews>
    <sheetView workbookViewId="0">
      <selection activeCell="K12" sqref="K12"/>
    </sheetView>
  </sheetViews>
  <sheetFormatPr defaultRowHeight="14.5" x14ac:dyDescent="0.35"/>
  <sheetData>
    <row r="3" spans="3:5" x14ac:dyDescent="0.35">
      <c r="C3" t="s">
        <v>6</v>
      </c>
      <c r="D3" t="s">
        <v>5</v>
      </c>
      <c r="E3" t="s">
        <v>7</v>
      </c>
    </row>
    <row r="6" spans="3:5" x14ac:dyDescent="0.35">
      <c r="C6" s="92"/>
      <c r="D6" s="92" t="s">
        <v>210</v>
      </c>
      <c r="E6" s="92" t="s">
        <v>211</v>
      </c>
    </row>
    <row r="7" spans="3:5" x14ac:dyDescent="0.35">
      <c r="C7" s="234">
        <v>0.42708333333333331</v>
      </c>
      <c r="D7" s="92" t="s">
        <v>212</v>
      </c>
      <c r="E7" s="92" t="s">
        <v>213</v>
      </c>
    </row>
    <row r="8" spans="3:5" x14ac:dyDescent="0.35">
      <c r="C8" s="234">
        <v>0.44097222222222227</v>
      </c>
      <c r="D8" s="92" t="s">
        <v>214</v>
      </c>
      <c r="E8" s="92" t="s">
        <v>215</v>
      </c>
    </row>
    <row r="9" spans="3:5" x14ac:dyDescent="0.35">
      <c r="C9" s="234">
        <v>0.4548611111111111</v>
      </c>
      <c r="D9" s="92" t="s">
        <v>216</v>
      </c>
      <c r="E9" s="92" t="s">
        <v>217</v>
      </c>
    </row>
    <row r="10" spans="3:5" x14ac:dyDescent="0.35">
      <c r="C10" s="234">
        <v>0.46875</v>
      </c>
      <c r="D10" s="92" t="s">
        <v>218</v>
      </c>
      <c r="E10" s="92" t="s">
        <v>219</v>
      </c>
    </row>
    <row r="11" spans="3:5" x14ac:dyDescent="0.35">
      <c r="C11" s="234">
        <v>0.4826388888888889</v>
      </c>
      <c r="D11" s="92" t="s">
        <v>220</v>
      </c>
      <c r="E11" s="92" t="s">
        <v>221</v>
      </c>
    </row>
    <row r="12" spans="3:5" x14ac:dyDescent="0.35">
      <c r="C12" s="234">
        <v>0.49652777777777773</v>
      </c>
      <c r="D12" s="92" t="s">
        <v>222</v>
      </c>
      <c r="E12" s="92" t="s">
        <v>223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Z l q S z M / b h 6 o A A A A + A A A A B I A H A B D b 2 5 m a W c v U G F j a 2 F n Z S 5 4 b W w g o h g A K K A U A A A A A A A A A A A A A A A A A A A A A A A A A A A A h Y / N C o J A G E V f R W b v / J U h 8 j l C L d o k B E G 0 H a Z J h 3 Q M H R v f r U W P 1 C s k l N W u 5 b 2 c C + c + b n f I h r o K r r r t T G N T x D B F g b a q O R p b p K h 3 p z B G m Y C t V G d Z 6 G C E b Z c M n U l R 6 d w l I c R 7 j / 0 M N 2 1 B O K W M H P L N T p W 6 l q G x n Z N W a f R Z H f + v k I D 9 S 0 Z w H D E 8 j + M I 8 w U D M t W Q G / t F + G i M K Z C f E l Z 9 5 f p W C 2 3 D 9 R L I F I G 8 X 4 g n U E s D B B Q A A g A I A L 2 Z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m W p L K I p H u A 4 A A A A R A A A A E w A c A E Z v c m 1 1 b G F z L 1 N l Y 3 R p b 2 4 x L m 0 g o h g A K K A U A A A A A A A A A A A A A A A A A A A A A A A A A A A A K 0 5 N L s n M z 1 M I h t C G 1 g B Q S w E C L Q A U A A I A C A C 9 m W p L M z 9 u H q g A A A D 4 A A A A E g A A A A A A A A A A A A A A A A A A A A A A Q 2 9 u Z m l n L 1 B h Y 2 t h Z 2 U u e G 1 s U E s B A i 0 A F A A C A A g A v Z l q S w / K 6 a u k A A A A 6 Q A A A B M A A A A A A A A A A A A A A A A A 9 A A A A F t D b 2 5 0 Z W 5 0 X 1 R 5 c G V z X S 5 4 b W x Q S w E C L Q A U A A I A C A C 9 m W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l V M a o U 5 Z E + P 0 0 E w h d R S + w A A A A A C A A A A A A A Q Z g A A A A E A A C A A A A B N l 7 M k 6 / y W 9 D P z q f / I w u B 9 m h s H H Z R B n + m P F i E e T 4 N O s g A A A A A O g A A A A A I A A C A A A A D G G 0 M G 2 t p Y v s x m N X L 3 s U K 5 W r 9 + 4 z D Y Y b 1 5 + o O V z + U x B l A A A A A q x J 7 H J 2 y l 9 N h Y Q g h 9 N 1 9 J N D 2 / 4 Q w V A I h 4 M x E x / 6 G d v P c x f b B 8 S 7 S 7 X N o B u 1 4 q H S O 3 7 0 T A + 2 h Q 0 i E J A I K N e f j Q m r 1 e O K s H o L 0 a d m u Z S E p d v 0 A A A A B 9 C i R l D f / H 0 Z g e H 7 I p 6 I r x p r R t F c X Q 5 L 0 r g 9 S / s / + g B r w 1 9 / z e V v N r t B R z B 2 3 5 a 2 4 u P f A M T j A F d d 4 b A 1 Q l v + j 4 < / D a t a M a s h u p > 
</file>

<file path=customXml/itemProps1.xml><?xml version="1.0" encoding="utf-8"?>
<ds:datastoreItem xmlns:ds="http://schemas.openxmlformats.org/officeDocument/2006/customXml" ds:itemID="{4E1A1CB9-931C-447C-BCC4-9144112A82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8 Teams</vt:lpstr>
      <vt:lpstr>7 Teams</vt:lpstr>
      <vt:lpstr>6 Teams</vt:lpstr>
      <vt:lpstr>POSTER-8</vt:lpstr>
      <vt:lpstr>POSTER-7</vt:lpstr>
      <vt:lpstr>POSTER-6</vt:lpstr>
      <vt:lpstr>6-Results</vt:lpstr>
      <vt:lpstr>Three Team Schedule</vt:lpstr>
      <vt:lpstr>'POSTER-6'!Print_Area</vt:lpstr>
      <vt:lpstr>'POSTER-7'!Print_Area</vt:lpstr>
      <vt:lpstr>'POSTER-8'!Print_Area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Woods</dc:creator>
  <cp:lastModifiedBy>Martin Woods</cp:lastModifiedBy>
  <cp:lastPrinted>2017-11-12T21:18:11Z</cp:lastPrinted>
  <dcterms:created xsi:type="dcterms:W3CDTF">2017-10-18T10:36:57Z</dcterms:created>
  <dcterms:modified xsi:type="dcterms:W3CDTF">2018-03-08T13:45:28Z</dcterms:modified>
</cp:coreProperties>
</file>