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Woods\Desktop\"/>
    </mc:Choice>
  </mc:AlternateContent>
  <bookViews>
    <workbookView xWindow="0" yWindow="0" windowWidth="19200" windowHeight="6360" firstSheet="4" activeTab="4" xr2:uid="{D57C3315-09F1-4ED9-83F5-E5170DE001D4}"/>
  </bookViews>
  <sheets>
    <sheet name="8 Teams" sheetId="1" state="hidden" r:id="rId1"/>
    <sheet name="POSTER-8" sheetId="2" state="hidden" r:id="rId2"/>
    <sheet name="6 Teams" sheetId="5" state="hidden" r:id="rId3"/>
    <sheet name="POSTER-6" sheetId="6" state="hidden" r:id="rId4"/>
    <sheet name="6-RESULTS" sheetId="7" r:id="rId5"/>
  </sheets>
  <definedNames>
    <definedName name="_xlnm.Print_Area" localSheetId="3">'POSTER-6'!$A$1:$O$39</definedName>
    <definedName name="_xlnm.Print_Area" localSheetId="1">'POSTER-8'!$A$1:$Q$45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7" l="1"/>
  <c r="E41" i="7"/>
  <c r="E42" i="7"/>
  <c r="E43" i="7"/>
  <c r="D43" i="7" s="1"/>
  <c r="E44" i="7"/>
  <c r="E45" i="7"/>
  <c r="E46" i="7"/>
  <c r="E47" i="7"/>
  <c r="D47" i="7" s="1"/>
  <c r="E48" i="7"/>
  <c r="E49" i="7"/>
  <c r="E50" i="7"/>
  <c r="E39" i="7"/>
  <c r="D39" i="7" s="1"/>
  <c r="E26" i="7"/>
  <c r="E27" i="7"/>
  <c r="E28" i="7"/>
  <c r="E29" i="7"/>
  <c r="D29" i="7" s="1"/>
  <c r="E30" i="7"/>
  <c r="E31" i="7"/>
  <c r="E32" i="7"/>
  <c r="E33" i="7"/>
  <c r="D33" i="7" s="1"/>
  <c r="E34" i="7"/>
  <c r="E35" i="7"/>
  <c r="E36" i="7"/>
  <c r="E25" i="7"/>
  <c r="D25" i="7" s="1"/>
  <c r="D40" i="7"/>
  <c r="D41" i="7"/>
  <c r="D42" i="7"/>
  <c r="D44" i="7"/>
  <c r="D45" i="7"/>
  <c r="D46" i="7"/>
  <c r="D48" i="7"/>
  <c r="D49" i="7"/>
  <c r="D50" i="7"/>
  <c r="D26" i="7"/>
  <c r="D27" i="7"/>
  <c r="D28" i="7"/>
  <c r="D30" i="7"/>
  <c r="D31" i="7"/>
  <c r="D32" i="7"/>
  <c r="D34" i="7"/>
  <c r="D35" i="7"/>
  <c r="D36" i="7"/>
  <c r="D12" i="7" l="1"/>
  <c r="D13" i="7"/>
  <c r="D14" i="7"/>
  <c r="D15" i="7"/>
  <c r="D16" i="7"/>
  <c r="D17" i="7"/>
  <c r="D18" i="7"/>
  <c r="D19" i="7"/>
  <c r="D20" i="7"/>
  <c r="D21" i="7"/>
  <c r="D22" i="7"/>
  <c r="D11" i="7"/>
  <c r="E12" i="7"/>
  <c r="E13" i="7"/>
  <c r="E14" i="7"/>
  <c r="E15" i="7"/>
  <c r="E16" i="7"/>
  <c r="E17" i="7"/>
  <c r="E18" i="7"/>
  <c r="E19" i="7"/>
  <c r="E20" i="7"/>
  <c r="E21" i="7"/>
  <c r="E22" i="7"/>
  <c r="E11" i="7"/>
  <c r="AS23" i="7"/>
  <c r="AR23" i="7"/>
  <c r="AL23" i="7"/>
  <c r="AK23" i="7"/>
  <c r="AE23" i="7"/>
  <c r="AD23" i="7"/>
  <c r="X23" i="7"/>
  <c r="W23" i="7"/>
  <c r="Q23" i="7"/>
  <c r="P23" i="7"/>
  <c r="J23" i="7"/>
  <c r="I23" i="7"/>
  <c r="AS16" i="7"/>
  <c r="AR16" i="7"/>
  <c r="AL16" i="7"/>
  <c r="AK16" i="7"/>
  <c r="AE16" i="7"/>
  <c r="AD16" i="7"/>
  <c r="X16" i="7"/>
  <c r="W16" i="7"/>
  <c r="Q16" i="7"/>
  <c r="P16" i="7"/>
  <c r="J16" i="7"/>
  <c r="I16" i="7"/>
  <c r="AO23" i="7"/>
  <c r="AV23" i="7"/>
  <c r="AV16" i="7"/>
  <c r="AO16" i="7"/>
  <c r="I11" i="7" l="1"/>
  <c r="K11" i="7" s="1"/>
  <c r="AS11" i="7"/>
  <c r="AU11" i="7" s="1"/>
  <c r="AR11" i="7"/>
  <c r="AL11" i="7"/>
  <c r="AN11" i="7" s="1"/>
  <c r="AK11" i="7"/>
  <c r="AE11" i="7"/>
  <c r="AG11" i="7" s="1"/>
  <c r="AD11" i="7"/>
  <c r="AF11" i="7" s="1"/>
  <c r="X11" i="7"/>
  <c r="Z11" i="7" s="1"/>
  <c r="W11" i="7"/>
  <c r="Y11" i="7" s="1"/>
  <c r="Q11" i="7"/>
  <c r="S11" i="7" s="1"/>
  <c r="P11" i="7"/>
  <c r="R11" i="7" s="1"/>
  <c r="J11" i="7"/>
  <c r="L11" i="7" s="1"/>
  <c r="AS53" i="7"/>
  <c r="AU53" i="7" s="1"/>
  <c r="AR53" i="7"/>
  <c r="AL53" i="7"/>
  <c r="AN53" i="7" s="1"/>
  <c r="AK53" i="7"/>
  <c r="AE53" i="7"/>
  <c r="AG53" i="7" s="1"/>
  <c r="AD53" i="7"/>
  <c r="AF53" i="7" s="1"/>
  <c r="X53" i="7"/>
  <c r="Z53" i="7" s="1"/>
  <c r="W53" i="7"/>
  <c r="Y53" i="7" s="1"/>
  <c r="Q53" i="7"/>
  <c r="S53" i="7" s="1"/>
  <c r="P53" i="7"/>
  <c r="R53" i="7" s="1"/>
  <c r="J53" i="7"/>
  <c r="L53" i="7" s="1"/>
  <c r="I53" i="7"/>
  <c r="K53" i="7" s="1"/>
  <c r="AS46" i="7"/>
  <c r="AU46" i="7" s="1"/>
  <c r="AR46" i="7"/>
  <c r="AL46" i="7"/>
  <c r="AN46" i="7" s="1"/>
  <c r="AK46" i="7"/>
  <c r="AE46" i="7"/>
  <c r="AG46" i="7" s="1"/>
  <c r="AD46" i="7"/>
  <c r="AF46" i="7" s="1"/>
  <c r="X46" i="7"/>
  <c r="Z46" i="7" s="1"/>
  <c r="W46" i="7"/>
  <c r="Y46" i="7" s="1"/>
  <c r="Q46" i="7"/>
  <c r="S46" i="7" s="1"/>
  <c r="P46" i="7"/>
  <c r="R46" i="7" s="1"/>
  <c r="J46" i="7"/>
  <c r="L46" i="7" s="1"/>
  <c r="I46" i="7"/>
  <c r="K46" i="7" s="1"/>
  <c r="AS39" i="7"/>
  <c r="AU39" i="7" s="1"/>
  <c r="AR39" i="7"/>
  <c r="AL39" i="7"/>
  <c r="AN39" i="7" s="1"/>
  <c r="AK39" i="7"/>
  <c r="AE39" i="7"/>
  <c r="AG39" i="7" s="1"/>
  <c r="AD39" i="7"/>
  <c r="AF39" i="7" s="1"/>
  <c r="X39" i="7"/>
  <c r="Z39" i="7" s="1"/>
  <c r="W39" i="7"/>
  <c r="Y39" i="7" s="1"/>
  <c r="Q39" i="7"/>
  <c r="S39" i="7" s="1"/>
  <c r="P39" i="7"/>
  <c r="R39" i="7" s="1"/>
  <c r="J39" i="7"/>
  <c r="L39" i="7" s="1"/>
  <c r="I39" i="7"/>
  <c r="K39" i="7" s="1"/>
  <c r="AS32" i="7"/>
  <c r="AU32" i="7" s="1"/>
  <c r="AR32" i="7"/>
  <c r="AT32" i="7" s="1"/>
  <c r="AL32" i="7"/>
  <c r="AN32" i="7" s="1"/>
  <c r="AK32" i="7"/>
  <c r="AM32" i="7" s="1"/>
  <c r="AE32" i="7"/>
  <c r="AG32" i="7" s="1"/>
  <c r="AD32" i="7"/>
  <c r="AF32" i="7" s="1"/>
  <c r="X32" i="7"/>
  <c r="Z32" i="7" s="1"/>
  <c r="W32" i="7"/>
  <c r="Y32" i="7" s="1"/>
  <c r="Q32" i="7"/>
  <c r="S32" i="7" s="1"/>
  <c r="P32" i="7"/>
  <c r="R32" i="7" s="1"/>
  <c r="J32" i="7"/>
  <c r="L32" i="7" s="1"/>
  <c r="I32" i="7"/>
  <c r="K32" i="7" s="1"/>
  <c r="AS25" i="7"/>
  <c r="AU25" i="7" s="1"/>
  <c r="AR25" i="7"/>
  <c r="AL25" i="7"/>
  <c r="AN25" i="7" s="1"/>
  <c r="AK25" i="7"/>
  <c r="AE25" i="7"/>
  <c r="AG25" i="7" s="1"/>
  <c r="AD25" i="7"/>
  <c r="AF25" i="7" s="1"/>
  <c r="X25" i="7"/>
  <c r="Z25" i="7" s="1"/>
  <c r="W25" i="7"/>
  <c r="Y25" i="7" s="1"/>
  <c r="Q25" i="7"/>
  <c r="S25" i="7" s="1"/>
  <c r="P25" i="7"/>
  <c r="R25" i="7" s="1"/>
  <c r="J25" i="7"/>
  <c r="L25" i="7" s="1"/>
  <c r="I25" i="7"/>
  <c r="K25" i="7" s="1"/>
  <c r="AS18" i="7"/>
  <c r="AU18" i="7" s="1"/>
  <c r="AR18" i="7"/>
  <c r="AL18" i="7"/>
  <c r="AN18" i="7" s="1"/>
  <c r="AK18" i="7"/>
  <c r="AE18" i="7"/>
  <c r="AG18" i="7" s="1"/>
  <c r="AD18" i="7"/>
  <c r="AF18" i="7" s="1"/>
  <c r="X18" i="7"/>
  <c r="Z18" i="7" s="1"/>
  <c r="W18" i="7"/>
  <c r="Y18" i="7" s="1"/>
  <c r="Q18" i="7"/>
  <c r="S18" i="7" s="1"/>
  <c r="P18" i="7"/>
  <c r="R18" i="7" s="1"/>
  <c r="J18" i="7"/>
  <c r="L18" i="7" s="1"/>
  <c r="I18" i="7"/>
  <c r="K18" i="7" s="1"/>
  <c r="AU58" i="7"/>
  <c r="AT58" i="7"/>
  <c r="AN58" i="7"/>
  <c r="AM58" i="7"/>
  <c r="AU51" i="7"/>
  <c r="AT51" i="7"/>
  <c r="AN51" i="7"/>
  <c r="AM51" i="7"/>
  <c r="AU44" i="7"/>
  <c r="AT44" i="7"/>
  <c r="AN44" i="7"/>
  <c r="AM44" i="7"/>
  <c r="AU30" i="7"/>
  <c r="AT30" i="7"/>
  <c r="AN30" i="7"/>
  <c r="AM30" i="7"/>
  <c r="AU23" i="7"/>
  <c r="AT23" i="7"/>
  <c r="AN23" i="7"/>
  <c r="AM23" i="7"/>
  <c r="AU16" i="7"/>
  <c r="AT16" i="7"/>
  <c r="AN16" i="7"/>
  <c r="AM16" i="7"/>
  <c r="AM46" i="7" l="1"/>
  <c r="AT18" i="7"/>
  <c r="AM18" i="7"/>
  <c r="AT46" i="7"/>
  <c r="AM11" i="7"/>
  <c r="AM25" i="7"/>
  <c r="AM39" i="7"/>
  <c r="AM53" i="7"/>
  <c r="AT25" i="7"/>
  <c r="AT39" i="7"/>
  <c r="AT53" i="7"/>
  <c r="AT11" i="7"/>
  <c r="E23" i="7"/>
  <c r="E37" i="7"/>
  <c r="E51" i="7"/>
  <c r="E65" i="7"/>
  <c r="E79" i="7"/>
  <c r="E93" i="7"/>
  <c r="B96" i="7" l="1"/>
  <c r="C96" i="7" s="1"/>
  <c r="B97" i="7"/>
  <c r="C97" i="7" s="1"/>
  <c r="B98" i="7"/>
  <c r="C98" i="7" s="1"/>
  <c r="B99" i="7"/>
  <c r="C99" i="7" s="1"/>
  <c r="B100" i="7"/>
  <c r="C100" i="7" s="1"/>
  <c r="B101" i="7"/>
  <c r="C101" i="7" s="1"/>
  <c r="B102" i="7"/>
  <c r="C102" i="7" s="1"/>
  <c r="B103" i="7"/>
  <c r="C103" i="7" s="1"/>
  <c r="D103" i="7"/>
  <c r="B104" i="7"/>
  <c r="C104" i="7" s="1"/>
  <c r="D104" i="7"/>
  <c r="B105" i="7"/>
  <c r="C105" i="7" s="1"/>
  <c r="D105" i="7"/>
  <c r="B106" i="7"/>
  <c r="C106" i="7" s="1"/>
  <c r="D106" i="7"/>
  <c r="B95" i="7"/>
  <c r="C95" i="7" s="1"/>
  <c r="B82" i="7"/>
  <c r="C82" i="7" s="1"/>
  <c r="B83" i="7"/>
  <c r="C83" i="7" s="1"/>
  <c r="B84" i="7"/>
  <c r="C84" i="7" s="1"/>
  <c r="B85" i="7"/>
  <c r="C85" i="7" s="1"/>
  <c r="B86" i="7"/>
  <c r="C86" i="7" s="1"/>
  <c r="B87" i="7"/>
  <c r="C87" i="7" s="1"/>
  <c r="B88" i="7"/>
  <c r="C88" i="7" s="1"/>
  <c r="B89" i="7"/>
  <c r="C89" i="7" s="1"/>
  <c r="D89" i="7"/>
  <c r="B90" i="7"/>
  <c r="C90" i="7" s="1"/>
  <c r="D90" i="7"/>
  <c r="B91" i="7"/>
  <c r="C91" i="7" s="1"/>
  <c r="D91" i="7"/>
  <c r="B92" i="7"/>
  <c r="C92" i="7" s="1"/>
  <c r="D92" i="7"/>
  <c r="B81" i="7"/>
  <c r="C81" i="7" s="1"/>
  <c r="B68" i="7"/>
  <c r="C68" i="7" s="1"/>
  <c r="B69" i="7"/>
  <c r="C69" i="7" s="1"/>
  <c r="B70" i="7"/>
  <c r="C70" i="7" s="1"/>
  <c r="B71" i="7"/>
  <c r="C71" i="7" s="1"/>
  <c r="B72" i="7"/>
  <c r="C72" i="7" s="1"/>
  <c r="B73" i="7"/>
  <c r="C73" i="7" s="1"/>
  <c r="B74" i="7"/>
  <c r="C74" i="7" s="1"/>
  <c r="B75" i="7"/>
  <c r="C75" i="7" s="1"/>
  <c r="D75" i="7"/>
  <c r="B76" i="7"/>
  <c r="C76" i="7" s="1"/>
  <c r="D76" i="7"/>
  <c r="B77" i="7"/>
  <c r="C77" i="7" s="1"/>
  <c r="D77" i="7"/>
  <c r="B78" i="7"/>
  <c r="C78" i="7" s="1"/>
  <c r="D78" i="7"/>
  <c r="B67" i="7"/>
  <c r="C67" i="7" s="1"/>
  <c r="B54" i="7"/>
  <c r="C54" i="7" s="1"/>
  <c r="B55" i="7"/>
  <c r="C55" i="7" s="1"/>
  <c r="B56" i="7"/>
  <c r="C56" i="7" s="1"/>
  <c r="B57" i="7"/>
  <c r="C57" i="7" s="1"/>
  <c r="B58" i="7"/>
  <c r="C58" i="7" s="1"/>
  <c r="B59" i="7"/>
  <c r="C59" i="7" s="1"/>
  <c r="B60" i="7"/>
  <c r="C60" i="7" s="1"/>
  <c r="B61" i="7"/>
  <c r="C61" i="7" s="1"/>
  <c r="B62" i="7"/>
  <c r="C62" i="7" s="1"/>
  <c r="B63" i="7"/>
  <c r="C63" i="7" s="1"/>
  <c r="B64" i="7"/>
  <c r="C64" i="7" s="1"/>
  <c r="B53" i="7"/>
  <c r="C53" i="7" s="1"/>
  <c r="B40" i="7"/>
  <c r="C40" i="7" s="1"/>
  <c r="B41" i="7"/>
  <c r="C41" i="7" s="1"/>
  <c r="B42" i="7"/>
  <c r="C42" i="7" s="1"/>
  <c r="B43" i="7"/>
  <c r="C43" i="7" s="1"/>
  <c r="B44" i="7"/>
  <c r="C44" i="7" s="1"/>
  <c r="B45" i="7"/>
  <c r="C45" i="7" s="1"/>
  <c r="B46" i="7"/>
  <c r="C46" i="7" s="1"/>
  <c r="B47" i="7"/>
  <c r="C47" i="7" s="1"/>
  <c r="B48" i="7"/>
  <c r="C48" i="7" s="1"/>
  <c r="B49" i="7"/>
  <c r="C49" i="7" s="1"/>
  <c r="B50" i="7"/>
  <c r="C50" i="7" s="1"/>
  <c r="B39" i="7"/>
  <c r="C39" i="7" s="1"/>
  <c r="B26" i="7"/>
  <c r="C26" i="7" s="1"/>
  <c r="B27" i="7"/>
  <c r="C27" i="7" s="1"/>
  <c r="B28" i="7"/>
  <c r="C28" i="7" s="1"/>
  <c r="B29" i="7"/>
  <c r="C29" i="7" s="1"/>
  <c r="B30" i="7"/>
  <c r="C30" i="7" s="1"/>
  <c r="B31" i="7"/>
  <c r="C31" i="7" s="1"/>
  <c r="B32" i="7"/>
  <c r="C32" i="7" s="1"/>
  <c r="B33" i="7"/>
  <c r="C33" i="7" s="1"/>
  <c r="B34" i="7"/>
  <c r="C34" i="7" s="1"/>
  <c r="B35" i="7"/>
  <c r="C35" i="7" s="1"/>
  <c r="B36" i="7"/>
  <c r="C36" i="7" s="1"/>
  <c r="B25" i="7"/>
  <c r="C25" i="7" s="1"/>
  <c r="B12" i="7"/>
  <c r="C12" i="7" s="1"/>
  <c r="B13" i="7"/>
  <c r="C13" i="7" s="1"/>
  <c r="B14" i="7"/>
  <c r="C14" i="7" s="1"/>
  <c r="B15" i="7"/>
  <c r="C15" i="7" s="1"/>
  <c r="B16" i="7"/>
  <c r="B17" i="7"/>
  <c r="B18" i="7"/>
  <c r="B19" i="7"/>
  <c r="B20" i="7"/>
  <c r="B21" i="7"/>
  <c r="B22" i="7"/>
  <c r="B11" i="7"/>
  <c r="C11" i="7" s="1"/>
  <c r="AU37" i="7"/>
  <c r="D64" i="7" s="1"/>
  <c r="AT37" i="7"/>
  <c r="D63" i="7" s="1"/>
  <c r="AN37" i="7"/>
  <c r="D62" i="7" s="1"/>
  <c r="AM37" i="7"/>
  <c r="D61" i="7" s="1"/>
  <c r="AG58" i="7"/>
  <c r="D102" i="7" s="1"/>
  <c r="AF58" i="7"/>
  <c r="D101" i="7" s="1"/>
  <c r="Z58" i="7"/>
  <c r="D100" i="7" s="1"/>
  <c r="Y58" i="7"/>
  <c r="D99" i="7" s="1"/>
  <c r="S58" i="7"/>
  <c r="D98" i="7" s="1"/>
  <c r="R58" i="7"/>
  <c r="D97" i="7" s="1"/>
  <c r="L58" i="7"/>
  <c r="D96" i="7" s="1"/>
  <c r="K58" i="7"/>
  <c r="D95" i="7" s="1"/>
  <c r="AG51" i="7"/>
  <c r="D88" i="7" s="1"/>
  <c r="AF51" i="7"/>
  <c r="D87" i="7" s="1"/>
  <c r="Z51" i="7"/>
  <c r="D86" i="7" s="1"/>
  <c r="Y51" i="7"/>
  <c r="D85" i="7" s="1"/>
  <c r="S51" i="7"/>
  <c r="D84" i="7" s="1"/>
  <c r="R51" i="7"/>
  <c r="D83" i="7" s="1"/>
  <c r="L51" i="7"/>
  <c r="D82" i="7" s="1"/>
  <c r="K51" i="7"/>
  <c r="D81" i="7" s="1"/>
  <c r="AG44" i="7"/>
  <c r="D74" i="7" s="1"/>
  <c r="AF44" i="7"/>
  <c r="D73" i="7" s="1"/>
  <c r="Z44" i="7"/>
  <c r="D72" i="7" s="1"/>
  <c r="Y44" i="7"/>
  <c r="D71" i="7" s="1"/>
  <c r="S44" i="7"/>
  <c r="D70" i="7" s="1"/>
  <c r="R44" i="7"/>
  <c r="D69" i="7" s="1"/>
  <c r="L44" i="7"/>
  <c r="D68" i="7" s="1"/>
  <c r="K44" i="7"/>
  <c r="D67" i="7" s="1"/>
  <c r="AG37" i="7"/>
  <c r="D60" i="7" s="1"/>
  <c r="AF37" i="7"/>
  <c r="D59" i="7" s="1"/>
  <c r="Z37" i="7"/>
  <c r="D58" i="7" s="1"/>
  <c r="Y37" i="7"/>
  <c r="D57" i="7" s="1"/>
  <c r="S37" i="7"/>
  <c r="D56" i="7" s="1"/>
  <c r="R37" i="7"/>
  <c r="D55" i="7" s="1"/>
  <c r="L37" i="7"/>
  <c r="D54" i="7" s="1"/>
  <c r="K37" i="7"/>
  <c r="D53" i="7" s="1"/>
  <c r="AG30" i="7"/>
  <c r="AF30" i="7"/>
  <c r="Z30" i="7"/>
  <c r="Y30" i="7"/>
  <c r="S30" i="7"/>
  <c r="R30" i="7"/>
  <c r="L30" i="7"/>
  <c r="K30" i="7"/>
  <c r="AG23" i="7"/>
  <c r="AF23" i="7"/>
  <c r="Z23" i="7"/>
  <c r="Y23" i="7"/>
  <c r="S23" i="7"/>
  <c r="R23" i="7"/>
  <c r="L23" i="7"/>
  <c r="K23" i="7"/>
  <c r="C21" i="7" l="1"/>
  <c r="C19" i="7"/>
  <c r="C18" i="7"/>
  <c r="C20" i="7"/>
  <c r="C17" i="7"/>
  <c r="C22" i="7"/>
  <c r="C16" i="7"/>
  <c r="E78" i="7"/>
  <c r="E90" i="7"/>
  <c r="E104" i="7"/>
  <c r="E77" i="7"/>
  <c r="E75" i="7"/>
  <c r="E91" i="7"/>
  <c r="E89" i="7"/>
  <c r="E76" i="7"/>
  <c r="E92" i="7"/>
  <c r="E106" i="7"/>
  <c r="E53" i="7"/>
  <c r="E61" i="7"/>
  <c r="E57" i="7"/>
  <c r="E67" i="7"/>
  <c r="E71" i="7"/>
  <c r="E81" i="7"/>
  <c r="E85" i="7"/>
  <c r="E95" i="7"/>
  <c r="E105" i="7"/>
  <c r="E103" i="7"/>
  <c r="E99" i="7"/>
  <c r="E64" i="7"/>
  <c r="E60" i="7"/>
  <c r="E56" i="7"/>
  <c r="E74" i="7"/>
  <c r="E70" i="7"/>
  <c r="E88" i="7"/>
  <c r="E84" i="7"/>
  <c r="E102" i="7"/>
  <c r="E98" i="7"/>
  <c r="E63" i="7"/>
  <c r="E59" i="7"/>
  <c r="E55" i="7"/>
  <c r="E73" i="7"/>
  <c r="E69" i="7"/>
  <c r="E87" i="7"/>
  <c r="E83" i="7"/>
  <c r="E101" i="7"/>
  <c r="E97" i="7"/>
  <c r="E62" i="7"/>
  <c r="E58" i="7"/>
  <c r="E54" i="7"/>
  <c r="E72" i="7"/>
  <c r="E68" i="7"/>
  <c r="E86" i="7"/>
  <c r="E82" i="7"/>
  <c r="E100" i="7"/>
  <c r="E96" i="7"/>
  <c r="AG16" i="7"/>
  <c r="AF16" i="7"/>
  <c r="Z16" i="7"/>
  <c r="Y16" i="7"/>
  <c r="S16" i="7"/>
  <c r="R16" i="7"/>
  <c r="L16" i="7"/>
  <c r="K16" i="7"/>
  <c r="K6" i="7" l="1"/>
  <c r="K3" i="7"/>
  <c r="K4" i="7"/>
  <c r="K5" i="7"/>
  <c r="K7" i="7"/>
  <c r="J7" i="7"/>
  <c r="J2" i="7"/>
  <c r="J3" i="7"/>
  <c r="J5" i="7"/>
  <c r="J4" i="7"/>
  <c r="J6" i="7"/>
  <c r="K2" i="7"/>
  <c r="N7" i="5"/>
  <c r="Q8" i="5" l="1"/>
  <c r="Q6" i="5"/>
  <c r="Q15" i="5" s="1"/>
  <c r="Q5" i="5"/>
  <c r="Q14" i="5" s="1"/>
  <c r="Q4" i="5"/>
  <c r="Q13" i="5" s="1"/>
  <c r="Q3" i="5"/>
  <c r="Q12" i="5" s="1"/>
  <c r="Q2" i="5"/>
  <c r="Q11" i="5" s="1"/>
  <c r="Q7" i="5"/>
  <c r="I17" i="5"/>
  <c r="G17" i="5"/>
  <c r="F17" i="5"/>
  <c r="E17" i="5"/>
  <c r="I16" i="5"/>
  <c r="G16" i="5"/>
  <c r="F16" i="5"/>
  <c r="E16" i="5"/>
  <c r="I15" i="5"/>
  <c r="G15" i="5"/>
  <c r="F15" i="5"/>
  <c r="E15" i="5"/>
  <c r="I14" i="5"/>
  <c r="G14" i="5"/>
  <c r="F14" i="5"/>
  <c r="E14" i="5"/>
  <c r="I13" i="5"/>
  <c r="G13" i="5"/>
  <c r="F13" i="5"/>
  <c r="E13" i="5"/>
  <c r="I12" i="5"/>
  <c r="G12" i="5"/>
  <c r="F12" i="5"/>
  <c r="E12" i="5"/>
  <c r="O17" i="5"/>
  <c r="M17" i="5"/>
  <c r="L17" i="5"/>
  <c r="K17" i="5"/>
  <c r="O16" i="5"/>
  <c r="M16" i="5"/>
  <c r="L16" i="5"/>
  <c r="K16" i="5"/>
  <c r="O15" i="5"/>
  <c r="M15" i="5"/>
  <c r="L15" i="5"/>
  <c r="K15" i="5"/>
  <c r="O14" i="5"/>
  <c r="M14" i="5"/>
  <c r="L14" i="5"/>
  <c r="K14" i="5"/>
  <c r="O13" i="5"/>
  <c r="M13" i="5"/>
  <c r="L13" i="5"/>
  <c r="K13" i="5"/>
  <c r="O12" i="5"/>
  <c r="M12" i="5"/>
  <c r="L12" i="5"/>
  <c r="K12" i="5"/>
  <c r="Q17" i="5"/>
  <c r="M11" i="5"/>
  <c r="L11" i="5"/>
  <c r="K11" i="5"/>
  <c r="G11" i="5"/>
  <c r="F11" i="5"/>
  <c r="E11" i="5"/>
  <c r="Q1" i="5"/>
  <c r="R11" i="5"/>
  <c r="R12" i="5"/>
  <c r="R13" i="5"/>
  <c r="R14" i="5"/>
  <c r="R15" i="5"/>
  <c r="R16" i="5"/>
  <c r="R17" i="5"/>
  <c r="O11" i="5"/>
  <c r="I11" i="5"/>
  <c r="N5" i="5" l="1"/>
  <c r="N3" i="5"/>
  <c r="N4" i="5"/>
  <c r="N6" i="5"/>
  <c r="N8" i="5"/>
  <c r="N2" i="5"/>
  <c r="T11" i="5"/>
  <c r="T12" i="5"/>
  <c r="T13" i="5"/>
  <c r="T14" i="5"/>
  <c r="T15" i="5"/>
  <c r="T16" i="5"/>
  <c r="T17" i="5"/>
  <c r="F13" i="1" l="1"/>
  <c r="E13" i="1"/>
  <c r="S19" i="1" l="1"/>
  <c r="Q19" i="1"/>
  <c r="P19" i="1"/>
  <c r="N19" i="1"/>
  <c r="L19" i="1"/>
  <c r="K19" i="1"/>
  <c r="J19" i="1"/>
  <c r="H19" i="1"/>
  <c r="F19" i="1"/>
  <c r="E19" i="1"/>
  <c r="D19" i="1"/>
  <c r="S18" i="1"/>
  <c r="Q18" i="1"/>
  <c r="P18" i="1"/>
  <c r="N18" i="1"/>
  <c r="L18" i="1"/>
  <c r="K18" i="1"/>
  <c r="J18" i="1"/>
  <c r="H18" i="1"/>
  <c r="F18" i="1"/>
  <c r="E18" i="1"/>
  <c r="D18" i="1"/>
  <c r="S17" i="1"/>
  <c r="Q17" i="1"/>
  <c r="P17" i="1"/>
  <c r="N17" i="1"/>
  <c r="L17" i="1"/>
  <c r="K17" i="1"/>
  <c r="J17" i="1"/>
  <c r="H17" i="1"/>
  <c r="F17" i="1"/>
  <c r="E17" i="1"/>
  <c r="D17" i="1"/>
  <c r="S16" i="1"/>
  <c r="Q16" i="1"/>
  <c r="P16" i="1"/>
  <c r="N16" i="1"/>
  <c r="L16" i="1"/>
  <c r="K16" i="1"/>
  <c r="J16" i="1"/>
  <c r="H16" i="1"/>
  <c r="F16" i="1"/>
  <c r="E16" i="1"/>
  <c r="D16" i="1"/>
  <c r="S15" i="1"/>
  <c r="Q15" i="1"/>
  <c r="P15" i="1"/>
  <c r="N15" i="1"/>
  <c r="L15" i="1"/>
  <c r="K15" i="1"/>
  <c r="J15" i="1"/>
  <c r="H15" i="1"/>
  <c r="F15" i="1"/>
  <c r="E15" i="1"/>
  <c r="D15" i="1"/>
  <c r="S14" i="1"/>
  <c r="Q14" i="1"/>
  <c r="P14" i="1"/>
  <c r="N14" i="1"/>
  <c r="L14" i="1"/>
  <c r="K14" i="1"/>
  <c r="J14" i="1"/>
  <c r="H14" i="1"/>
  <c r="F14" i="1"/>
  <c r="E14" i="1"/>
  <c r="D14" i="1"/>
  <c r="S13" i="1"/>
  <c r="Q13" i="1"/>
  <c r="P13" i="1"/>
  <c r="N13" i="1"/>
  <c r="L13" i="1"/>
  <c r="K13" i="1"/>
  <c r="J13" i="1"/>
  <c r="H13" i="1"/>
  <c r="D13" i="1"/>
  <c r="S12" i="1"/>
  <c r="Q12" i="1"/>
  <c r="P12" i="1"/>
  <c r="N12" i="1"/>
  <c r="L12" i="1"/>
  <c r="K12" i="1"/>
  <c r="J12" i="1"/>
  <c r="H12" i="1"/>
  <c r="F12" i="1"/>
  <c r="E12" i="1"/>
  <c r="D12" i="1"/>
  <c r="AC10" i="1"/>
  <c r="AB10" i="1"/>
  <c r="AA10" i="1"/>
  <c r="Z10" i="1"/>
  <c r="Y10" i="1"/>
  <c r="X10" i="1"/>
  <c r="W10" i="1"/>
  <c r="V10" i="1"/>
  <c r="AC9" i="1"/>
  <c r="AB9" i="1"/>
  <c r="AA9" i="1"/>
  <c r="Z9" i="1"/>
  <c r="Y9" i="1"/>
  <c r="X9" i="1"/>
  <c r="W9" i="1"/>
  <c r="V9" i="1"/>
  <c r="AC8" i="1"/>
  <c r="AB8" i="1"/>
  <c r="AA8" i="1"/>
  <c r="Z8" i="1"/>
  <c r="Y8" i="1"/>
  <c r="X8" i="1"/>
  <c r="W8" i="1"/>
  <c r="V8" i="1"/>
  <c r="AC7" i="1"/>
  <c r="AB7" i="1"/>
  <c r="AA7" i="1"/>
  <c r="Z7" i="1"/>
  <c r="Y7" i="1"/>
  <c r="X7" i="1"/>
  <c r="W7" i="1"/>
  <c r="V7" i="1"/>
  <c r="AC6" i="1"/>
  <c r="AB6" i="1"/>
  <c r="AA6" i="1"/>
  <c r="Z6" i="1"/>
  <c r="Y6" i="1"/>
  <c r="X6" i="1"/>
  <c r="W6" i="1"/>
  <c r="V6" i="1"/>
  <c r="AC5" i="1"/>
  <c r="AB5" i="1"/>
  <c r="AA5" i="1"/>
  <c r="Z5" i="1"/>
  <c r="Y5" i="1"/>
  <c r="X5" i="1"/>
  <c r="W5" i="1"/>
  <c r="V5" i="1"/>
  <c r="AC4" i="1"/>
  <c r="AB4" i="1"/>
  <c r="AA4" i="1"/>
  <c r="Z4" i="1"/>
  <c r="Y4" i="1"/>
  <c r="X4" i="1"/>
  <c r="W4" i="1"/>
  <c r="V4" i="1"/>
  <c r="AC3" i="1"/>
  <c r="AB3" i="1"/>
  <c r="AA3" i="1"/>
  <c r="Z3" i="1"/>
  <c r="Y3" i="1"/>
  <c r="X3" i="1"/>
  <c r="W3" i="1"/>
  <c r="V3" i="1"/>
  <c r="Q16" i="5" l="1"/>
  <c r="X16" i="5"/>
  <c r="AC13" i="5"/>
  <c r="AA11" i="5"/>
  <c r="Z13" i="5"/>
  <c r="AA16" i="5"/>
  <c r="Y14" i="5"/>
  <c r="W12" i="5"/>
  <c r="AC12" i="5"/>
  <c r="Z16" i="5"/>
  <c r="X14" i="5"/>
  <c r="AC11" i="5"/>
  <c r="W14" i="5"/>
  <c r="X12" i="5"/>
  <c r="AC14" i="5"/>
  <c r="W17" i="5"/>
  <c r="AB15" i="5"/>
  <c r="AC17" i="5"/>
  <c r="AA15" i="5"/>
  <c r="Y13" i="5"/>
  <c r="W11" i="5"/>
  <c r="AB11" i="5"/>
  <c r="W16" i="5"/>
  <c r="AB13" i="5"/>
  <c r="Z11" i="5"/>
  <c r="X11" i="5"/>
  <c r="AC15" i="5"/>
  <c r="AA13" i="5"/>
  <c r="Y11" i="5"/>
  <c r="Z17" i="5"/>
  <c r="Z14" i="5"/>
  <c r="AA14" i="5"/>
  <c r="AA12" i="5"/>
  <c r="AB14" i="5"/>
  <c r="Y12" i="5"/>
  <c r="Y17" i="5"/>
  <c r="W15" i="5"/>
  <c r="AB12" i="5"/>
  <c r="Y16" i="5"/>
  <c r="AB17" i="5"/>
  <c r="Z15" i="5"/>
  <c r="X13" i="5"/>
  <c r="AC16" i="5"/>
  <c r="AA17" i="5"/>
  <c r="Y15" i="5"/>
  <c r="W13" i="5"/>
  <c r="AB16" i="5"/>
  <c r="X17" i="5"/>
  <c r="X15" i="5"/>
  <c r="Z12" i="5"/>
</calcChain>
</file>

<file path=xl/sharedStrings.xml><?xml version="1.0" encoding="utf-8"?>
<sst xmlns="http://schemas.openxmlformats.org/spreadsheetml/2006/main" count="698" uniqueCount="124">
  <si>
    <t>Venue</t>
  </si>
  <si>
    <t>Giffnock 1</t>
  </si>
  <si>
    <t>Western</t>
  </si>
  <si>
    <t>Scotstoun 1</t>
  </si>
  <si>
    <t>Craighelen</t>
  </si>
  <si>
    <t>Giffnock 2</t>
  </si>
  <si>
    <t>Newlands</t>
  </si>
  <si>
    <t>Scotstoun 2</t>
  </si>
  <si>
    <t>Townend</t>
  </si>
  <si>
    <t>DATE</t>
  </si>
  <si>
    <t>FIXTURE 1</t>
  </si>
  <si>
    <t>FIXTURE 2</t>
  </si>
  <si>
    <t>FIXTURE 3</t>
  </si>
  <si>
    <t>VENUE</t>
  </si>
  <si>
    <t>@</t>
  </si>
  <si>
    <t>Team Contacts</t>
  </si>
  <si>
    <t>Team</t>
  </si>
  <si>
    <t>Contact Name</t>
  </si>
  <si>
    <t>Mobile</t>
  </si>
  <si>
    <t>Email</t>
  </si>
  <si>
    <t>Stuart George</t>
  </si>
  <si>
    <t>07910 830 822</t>
  </si>
  <si>
    <t>stuger_g@hotmail.com</t>
  </si>
  <si>
    <t xml:space="preserve">stuger_g@hotmail.com </t>
  </si>
  <si>
    <t>Mark Ford</t>
  </si>
  <si>
    <t>07971 584 234</t>
  </si>
  <si>
    <t>mtford@hotmail.com</t>
  </si>
  <si>
    <t>Kirsten Mackenzie</t>
  </si>
  <si>
    <t>07751 341 355</t>
  </si>
  <si>
    <t>kirstenlmackenzie@icloud.com</t>
  </si>
  <si>
    <t>Scott McAlpine</t>
  </si>
  <si>
    <t>07710 424 412</t>
  </si>
  <si>
    <t>scott.mcalpine@me.com</t>
  </si>
  <si>
    <t>John Crawford</t>
  </si>
  <si>
    <t>07766 250 634</t>
  </si>
  <si>
    <t>john.crawford5star@gmail.com</t>
  </si>
  <si>
    <t>Martin Woods</t>
  </si>
  <si>
    <t>07890 778 274</t>
  </si>
  <si>
    <t>martin.woods@squashdynamics.com</t>
  </si>
  <si>
    <t>Kieran Martin</t>
  </si>
  <si>
    <t>kieran@orbisdesign.co.uk</t>
  </si>
  <si>
    <t>07818 065 905</t>
  </si>
  <si>
    <t>Western/ Townend</t>
  </si>
  <si>
    <t>RESTING TEAM</t>
  </si>
  <si>
    <t>Team 2</t>
  </si>
  <si>
    <t/>
  </si>
  <si>
    <t>John Crawford/ Martin Woods</t>
  </si>
  <si>
    <t>Total</t>
  </si>
  <si>
    <t>17/19, 8/11, 6/11</t>
  </si>
  <si>
    <t>5/11, 11/6, 3/11, 11/6, 3/11</t>
  </si>
  <si>
    <t>2/11, 11/8, 12/10, 6/11, 3/11</t>
  </si>
  <si>
    <t>5/11, 11/7, 5/11, 8/11</t>
  </si>
  <si>
    <t>Andrew Widelko</t>
  </si>
  <si>
    <t>Robyn McAlpine</t>
  </si>
  <si>
    <t>Cailean McAlpine</t>
  </si>
  <si>
    <t>Sophie Cadamy</t>
  </si>
  <si>
    <t>Alexander Goss-Pastor</t>
  </si>
  <si>
    <t>Harrison Goss-Pastor</t>
  </si>
  <si>
    <t>Mark McCormick</t>
  </si>
  <si>
    <t>Aidan Roonay</t>
  </si>
  <si>
    <t>Naimh Wilson</t>
  </si>
  <si>
    <t>Calum McCarthy</t>
  </si>
  <si>
    <t>Edith Mackenzie</t>
  </si>
  <si>
    <t>Murdo Mackenzie</t>
  </si>
  <si>
    <t>Mya McQuade</t>
  </si>
  <si>
    <t>Evie McNicol</t>
  </si>
  <si>
    <t>Charlie Henderson</t>
  </si>
  <si>
    <t>Finlay Duncan</t>
  </si>
  <si>
    <t>Cameron Kane</t>
  </si>
  <si>
    <t>Ross Kane</t>
  </si>
  <si>
    <t>Score</t>
  </si>
  <si>
    <t>Played</t>
  </si>
  <si>
    <t>11/6, 11/2, 11/2</t>
  </si>
  <si>
    <t>6/11, 9/11, 11/4, 10/12</t>
  </si>
  <si>
    <t>7/11, 9/11, 11/9, 1/11</t>
  </si>
  <si>
    <t>2/11, 8/11, 2/11</t>
  </si>
  <si>
    <t>11/6, 11/1, 11/1</t>
  </si>
  <si>
    <t>11/3, 5/11, 11/6, 11/8</t>
  </si>
  <si>
    <t>11/9, 11/7, 11/4</t>
  </si>
  <si>
    <t>8/11, 13/11, 2/11, 7/11</t>
  </si>
  <si>
    <t>3/11, 10/12, 8/11</t>
  </si>
  <si>
    <t>2/11, 1/11, 4/11</t>
  </si>
  <si>
    <t>3/11, 4/11, 2/11</t>
  </si>
  <si>
    <t>11/8. 6/11, 5/11, 11/7, 3/11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</si>
  <si>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</si>
  <si>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</si>
  <si>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</si>
  <si>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</si>
  <si>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</si>
  <si>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</si>
  <si>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</si>
  <si>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</si>
  <si>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</si>
  <si>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</si>
  <si>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</si>
  <si>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</si>
  <si>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Game Scores</t>
  </si>
  <si>
    <t>Pos.</t>
  </si>
  <si>
    <t>Gif 1</t>
  </si>
  <si>
    <t>Gif 2</t>
  </si>
  <si>
    <t>Sco 2</t>
  </si>
  <si>
    <t>W/T</t>
  </si>
  <si>
    <t>Sco 1</t>
  </si>
  <si>
    <t>New</t>
  </si>
  <si>
    <t>Rory Paterson</t>
  </si>
  <si>
    <t>Archie Niven</t>
  </si>
  <si>
    <t>Jamie Noble</t>
  </si>
  <si>
    <t>Connor Malone</t>
  </si>
  <si>
    <t>Jenson Black</t>
  </si>
  <si>
    <t>Blair Milloy</t>
  </si>
  <si>
    <t>N/A</t>
  </si>
  <si>
    <t>Hayden McLaren</t>
  </si>
  <si>
    <t>11/5, 8/11, 11/7, 10/12, 11/1</t>
  </si>
  <si>
    <t>11/5, 11/4, 11/8</t>
  </si>
  <si>
    <t>11/4, 11/1, 11/4</t>
  </si>
  <si>
    <t>11/0, 11/5, 11/2</t>
  </si>
  <si>
    <t>11/6, 11/4, 11/7</t>
  </si>
  <si>
    <t>David Little</t>
  </si>
  <si>
    <t>Yasmin Crosbie</t>
  </si>
  <si>
    <t>11/7, 3/11, 11/3, 11/6</t>
  </si>
  <si>
    <t>11/0, 11/0, 11/1</t>
  </si>
  <si>
    <t>11/4, 11/2, 11/5</t>
  </si>
  <si>
    <t>11/6, 11/4, 11/5</t>
  </si>
  <si>
    <t>11/6, 11/2, 11/3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</si>
</sst>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6" fontId="5" fillId="7" borderId="0" xfId="0" applyNumberFormat="1" applyFont="1" applyFill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0" borderId="0" xfId="0" applyFont="1"/>
    <xf numFmtId="0" fontId="9" fillId="5" borderId="1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16" fontId="11" fillId="7" borderId="7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" fontId="11" fillId="8" borderId="14" xfId="0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16" fontId="11" fillId="7" borderId="11" xfId="0" applyNumberFormat="1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8" fillId="0" borderId="13" xfId="0" applyFont="1" applyBorder="1"/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0" applyFont="1"/>
    <xf numFmtId="0" fontId="6" fillId="5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" fontId="5" fillId="7" borderId="7" xfId="0" applyNumberFormat="1" applyFont="1" applyFill="1" applyBorder="1" applyAlignment="1">
      <alignment horizontal="center" vertical="center"/>
    </xf>
    <xf numFmtId="16" fontId="5" fillId="7" borderId="11" xfId="0" applyNumberFormat="1" applyFont="1" applyFill="1" applyBorder="1" applyAlignment="1">
      <alignment horizontal="center" vertical="center"/>
    </xf>
    <xf numFmtId="16" fontId="5" fillId="7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12" borderId="27" xfId="0" applyFill="1" applyBorder="1" applyAlignment="1">
      <alignment horizontal="center"/>
    </xf>
    <xf numFmtId="0" fontId="2" fillId="12" borderId="23" xfId="0" applyFont="1" applyFill="1" applyBorder="1" applyAlignment="1">
      <alignment horizontal="left"/>
    </xf>
    <xf numFmtId="0" fontId="0" fillId="12" borderId="20" xfId="0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12" borderId="31" xfId="0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0" fillId="0" borderId="25" xfId="0" applyBorder="1"/>
    <xf numFmtId="0" fontId="0" fillId="0" borderId="18" xfId="0" applyBorder="1"/>
    <xf numFmtId="0" fontId="17" fillId="11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/>
    <xf numFmtId="0" fontId="0" fillId="12" borderId="43" xfId="0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8" xfId="0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31" xfId="0" applyBorder="1"/>
    <xf numFmtId="0" fontId="0" fillId="0" borderId="49" xfId="0" applyBorder="1"/>
    <xf numFmtId="0" fontId="0" fillId="0" borderId="28" xfId="0" applyBorder="1"/>
    <xf numFmtId="0" fontId="0" fillId="0" borderId="50" xfId="0" applyBorder="1"/>
    <xf numFmtId="0" fontId="0" fillId="0" borderId="17" xfId="0" applyBorder="1"/>
    <xf numFmtId="0" fontId="0" fillId="0" borderId="51" xfId="0" applyBorder="1"/>
    <xf numFmtId="0" fontId="2" fillId="0" borderId="33" xfId="0" applyFont="1" applyBorder="1" applyAlignment="1">
      <alignment horizontal="center"/>
    </xf>
    <xf numFmtId="0" fontId="0" fillId="12" borderId="5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/>
    <xf numFmtId="0" fontId="0" fillId="0" borderId="39" xfId="0" applyBorder="1"/>
    <xf numFmtId="0" fontId="0" fillId="0" borderId="29" xfId="0" applyBorder="1"/>
    <xf numFmtId="0" fontId="0" fillId="0" borderId="22" xfId="0" applyBorder="1"/>
    <xf numFmtId="0" fontId="0" fillId="12" borderId="14" xfId="0" applyFill="1" applyBorder="1" applyAlignment="1">
      <alignment horizontal="center"/>
    </xf>
    <xf numFmtId="0" fontId="2" fillId="12" borderId="12" xfId="0" applyFont="1" applyFill="1" applyBorder="1" applyAlignment="1">
      <alignment horizontal="left"/>
    </xf>
    <xf numFmtId="0" fontId="0" fillId="12" borderId="12" xfId="0" applyFill="1" applyBorder="1" applyAlignment="1">
      <alignment horizontal="center"/>
    </xf>
    <xf numFmtId="0" fontId="2" fillId="12" borderId="14" xfId="0" applyFont="1" applyFill="1" applyBorder="1" applyAlignment="1">
      <alignment horizontal="left"/>
    </xf>
    <xf numFmtId="0" fontId="0" fillId="0" borderId="55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52" xfId="0" applyBorder="1"/>
    <xf numFmtId="0" fontId="0" fillId="0" borderId="10" xfId="0" applyBorder="1" applyAlignment="1">
      <alignment horizontal="center"/>
    </xf>
    <xf numFmtId="0" fontId="0" fillId="0" borderId="5" xfId="0" applyBorder="1"/>
    <xf numFmtId="0" fontId="0" fillId="0" borderId="57" xfId="0" applyBorder="1"/>
    <xf numFmtId="0" fontId="0" fillId="0" borderId="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41" xfId="0" applyBorder="1"/>
    <xf numFmtId="0" fontId="0" fillId="0" borderId="40" xfId="0" applyBorder="1"/>
    <xf numFmtId="0" fontId="0" fillId="0" borderId="54" xfId="0" applyBorder="1"/>
    <xf numFmtId="0" fontId="0" fillId="0" borderId="9" xfId="0" applyBorder="1"/>
    <xf numFmtId="0" fontId="0" fillId="0" borderId="42" xfId="0" applyBorder="1"/>
    <xf numFmtId="0" fontId="0" fillId="0" borderId="56" xfId="0" applyBorder="1"/>
    <xf numFmtId="0" fontId="0" fillId="0" borderId="6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5" xfId="0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17" fillId="11" borderId="2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2EADC6-CF60-4272-91E4-45FFC16AE11C}" name="Table2" displayName="Table2" ref="H1:K7" totalsRowShown="0">
  <autoFilter ref="H1:K7" xr:uid="{36C6050E-C1A6-4460-876D-2F7B8E23C266}"/>
  <sortState ref="H2:K7">
    <sortCondition descending="1" ref="J1:J7"/>
  </sortState>
  <tableColumns count="4">
    <tableColumn id="1" xr3:uid="{22111597-6DEB-4849-8E8B-2A51E048BD84}" name="Pos."/>
    <tableColumn id="2" xr3:uid="{D3B434C0-F59A-430F-9143-5C7D7434926F}" name="Team"/>
    <tableColumn id="3" xr3:uid="{AF33F769-F7B1-4003-BF63-B157A6850F5E}" name="Total" dataDxfId="1">
      <calculatedColumnFormula>SUMIF($C$11:$C$106,$I2,$D$11:$D$106)</calculatedColumnFormula>
    </tableColumn>
    <tableColumn id="4" xr3:uid="{FD06F655-E2A4-4FBD-8732-AA294B82C042}" name="Played" dataDxfId="0">
      <calculatedColumnFormula>SUMIF($C$11:$C$106,$I2,$E$11:$E$106)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hn.crawford5star@gmail.com" TargetMode="External"/><Relationship Id="rId7" Type="http://schemas.openxmlformats.org/officeDocument/2006/relationships/hyperlink" Target="mailto:martin.woods@squashdynamics.com" TargetMode="External"/><Relationship Id="rId2" Type="http://schemas.openxmlformats.org/officeDocument/2006/relationships/hyperlink" Target="mailto:mtford@hotmail.com" TargetMode="External"/><Relationship Id="rId1" Type="http://schemas.openxmlformats.org/officeDocument/2006/relationships/hyperlink" Target="mailto:stuger_g@hotmail.com" TargetMode="External"/><Relationship Id="rId6" Type="http://schemas.openxmlformats.org/officeDocument/2006/relationships/hyperlink" Target="mailto:scott.mcalpine@me.com" TargetMode="External"/><Relationship Id="rId5" Type="http://schemas.openxmlformats.org/officeDocument/2006/relationships/hyperlink" Target="mailto:stuger_g@hotmail.com" TargetMode="External"/><Relationship Id="rId4" Type="http://schemas.openxmlformats.org/officeDocument/2006/relationships/hyperlink" Target="mailto:kirstenlmackenzie@icloud.com" TargetMode="External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john.crawford5star@gmail.com" TargetMode="External"/><Relationship Id="rId7" Type="http://schemas.openxmlformats.org/officeDocument/2006/relationships/hyperlink" Target="mailto:martin.woods@squashdynamics.com" TargetMode="External"/><Relationship Id="rId2" Type="http://schemas.openxmlformats.org/officeDocument/2006/relationships/hyperlink" Target="mailto:mtford@hotmail.com" TargetMode="External"/><Relationship Id="rId1" Type="http://schemas.openxmlformats.org/officeDocument/2006/relationships/hyperlink" Target="mailto:stuger_g@hotmail.com" TargetMode="External"/><Relationship Id="rId6" Type="http://schemas.openxmlformats.org/officeDocument/2006/relationships/hyperlink" Target="mailto:scott.mcalpine@me.com" TargetMode="External"/><Relationship Id="rId5" Type="http://schemas.openxmlformats.org/officeDocument/2006/relationships/hyperlink" Target="mailto:stuger_g@hotmail.com" TargetMode="External"/><Relationship Id="rId4" Type="http://schemas.openxmlformats.org/officeDocument/2006/relationships/hyperlink" Target="mailto:kirstenlmackenzie@icloud.com" TargetMode="External"/><Relationship Id="rId9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D2ED-6D0C-4527-9C01-EAB195CF1B23}">
  <dimension ref="A1:AC20"/>
  <sheetViews>
    <sheetView workbookViewId="0">
      <selection sqref="A1:XFD1048576"/>
    </sheetView>
  </sheetViews>
  <sheetFormatPr defaultRowHeight="14.5" x14ac:dyDescent="0.35"/>
  <cols>
    <col min="1" max="1" width="3.6328125" style="1" customWidth="1"/>
    <col min="2" max="2" width="10.453125" style="1" bestFit="1" customWidth="1"/>
    <col min="3" max="3" width="3.6328125" style="1" customWidth="1"/>
    <col min="4" max="6" width="10.6328125" style="2" customWidth="1"/>
    <col min="7" max="7" width="4.6328125" style="2" customWidth="1"/>
    <col min="8" max="8" width="10.6328125" style="2" customWidth="1"/>
    <col min="9" max="9" width="3.6328125" style="2" customWidth="1"/>
    <col min="10" max="12" width="10.6328125" style="2" customWidth="1"/>
    <col min="13" max="13" width="4.6328125" style="2" customWidth="1"/>
    <col min="14" max="14" width="10.6328125" style="2" customWidth="1"/>
    <col min="15" max="15" width="3.6328125" style="2" customWidth="1"/>
    <col min="16" max="17" width="10.6328125" style="2" customWidth="1"/>
    <col min="18" max="18" width="4.6328125" style="2" customWidth="1"/>
    <col min="19" max="19" width="10.6328125" style="2" customWidth="1"/>
    <col min="20" max="16384" width="8.7265625" style="1"/>
  </cols>
  <sheetData>
    <row r="1" spans="1:29" ht="15" thickBot="1" x14ac:dyDescent="0.4">
      <c r="H1" s="2" t="s">
        <v>0</v>
      </c>
      <c r="N1" s="2" t="s">
        <v>0</v>
      </c>
      <c r="S1" s="2" t="s">
        <v>0</v>
      </c>
    </row>
    <row r="2" spans="1:29" x14ac:dyDescent="0.35">
      <c r="A2" s="1">
        <v>1</v>
      </c>
      <c r="B2" s="1" t="s">
        <v>1</v>
      </c>
      <c r="D2" s="3">
        <v>1</v>
      </c>
      <c r="E2" s="4">
        <v>2</v>
      </c>
      <c r="F2" s="5">
        <v>3</v>
      </c>
      <c r="G2" s="5"/>
      <c r="H2" s="6">
        <v>3</v>
      </c>
      <c r="I2" s="4"/>
      <c r="J2" s="3">
        <v>4</v>
      </c>
      <c r="K2" s="4">
        <v>5</v>
      </c>
      <c r="L2" s="5">
        <v>6</v>
      </c>
      <c r="M2" s="5"/>
      <c r="N2" s="6">
        <v>6</v>
      </c>
      <c r="O2" s="4"/>
      <c r="P2" s="3">
        <v>7</v>
      </c>
      <c r="Q2" s="5">
        <v>8</v>
      </c>
      <c r="R2" s="5"/>
      <c r="S2" s="5">
        <v>7</v>
      </c>
      <c r="U2" s="7"/>
      <c r="V2" s="7">
        <v>1</v>
      </c>
      <c r="W2" s="7">
        <v>2</v>
      </c>
      <c r="X2" s="7">
        <v>3</v>
      </c>
      <c r="Y2" s="7">
        <v>4</v>
      </c>
      <c r="Z2" s="7">
        <v>5</v>
      </c>
      <c r="AA2" s="7">
        <v>6</v>
      </c>
      <c r="AB2" s="7">
        <v>7</v>
      </c>
      <c r="AC2" s="7">
        <v>8</v>
      </c>
    </row>
    <row r="3" spans="1:29" x14ac:dyDescent="0.35">
      <c r="A3" s="1">
        <v>2</v>
      </c>
      <c r="B3" s="1" t="s">
        <v>2</v>
      </c>
      <c r="D3" s="8">
        <v>1</v>
      </c>
      <c r="E3" s="9">
        <v>4</v>
      </c>
      <c r="F3" s="10">
        <v>7</v>
      </c>
      <c r="G3" s="10"/>
      <c r="H3" s="11">
        <v>4</v>
      </c>
      <c r="I3" s="9"/>
      <c r="J3" s="8">
        <v>2</v>
      </c>
      <c r="K3" s="9">
        <v>8</v>
      </c>
      <c r="L3" s="10">
        <v>6</v>
      </c>
      <c r="M3" s="10"/>
      <c r="N3" s="11">
        <v>8</v>
      </c>
      <c r="O3" s="9"/>
      <c r="P3" s="8">
        <v>3</v>
      </c>
      <c r="Q3" s="10">
        <v>5</v>
      </c>
      <c r="R3" s="10"/>
      <c r="S3" s="10">
        <v>5</v>
      </c>
      <c r="U3" s="7">
        <v>1</v>
      </c>
      <c r="V3" s="12">
        <f t="shared" ref="V3:AC10" si="0">COUNTIFS($D$2:$D$9,$U3,$E$2:$E$9,V$2)+COUNTIFS($D$2:$D$9,$U3,$F$2:$F$9,V$2)+COUNTIFS($E$2:$E$9,$U3,$D$2:$D$9,V$2)+COUNTIFS($E$2:$E$9,$U3,$F$2:$F$9,V$2)+COUNTIFS($F$2:$F$9,$U3,$D$2:$D$9,V$2)+COUNTIFS($F$2:$F$9,$U3,$E$2:$E$9,V$2)+COUNTIFS($J$2:$J$9,$U3,$K$2:$K$9,V$2)+COUNTIFS($J$2:$J$9,$U3,$L$2:$L$9,V$2)+COUNTIFS($K$2:$K$9,$U3,$J$2:$J$9,V$2)+COUNTIFS($K$2:$K$9,$U3,$L$2:$L$9,V$2)+COUNTIFS($L$2:$L$9,$U3,$J$2:$J$9,V$2)+COUNTIFS($L$2:$L$9,$U3,$K$2:$K$9,V$2)+COUNTIFS($P$2:$P$9,$U3,$Q$2:$Q$9,V$2)++COUNTIFS($Q$2:$Q$9,$U3,$P$2:$P$9,V$2)</f>
        <v>0</v>
      </c>
      <c r="W3" s="2">
        <f t="shared" si="0"/>
        <v>2</v>
      </c>
      <c r="X3" s="2">
        <f t="shared" si="0"/>
        <v>2</v>
      </c>
      <c r="Y3" s="2">
        <f t="shared" si="0"/>
        <v>2</v>
      </c>
      <c r="Z3" s="2">
        <f t="shared" si="0"/>
        <v>2</v>
      </c>
      <c r="AA3" s="2">
        <f t="shared" si="0"/>
        <v>2</v>
      </c>
      <c r="AB3" s="2">
        <f t="shared" si="0"/>
        <v>2</v>
      </c>
      <c r="AC3" s="2">
        <f t="shared" si="0"/>
        <v>2</v>
      </c>
    </row>
    <row r="4" spans="1:29" x14ac:dyDescent="0.35">
      <c r="A4" s="1">
        <v>3</v>
      </c>
      <c r="B4" s="1" t="s">
        <v>3</v>
      </c>
      <c r="D4" s="8">
        <v>1</v>
      </c>
      <c r="E4" s="9">
        <v>5</v>
      </c>
      <c r="F4" s="10">
        <v>8</v>
      </c>
      <c r="G4" s="10"/>
      <c r="H4" s="11">
        <v>1</v>
      </c>
      <c r="I4" s="9"/>
      <c r="J4" s="8">
        <v>3</v>
      </c>
      <c r="K4" s="9">
        <v>7</v>
      </c>
      <c r="L4" s="10">
        <v>6</v>
      </c>
      <c r="M4" s="10"/>
      <c r="N4" s="13">
        <v>3</v>
      </c>
      <c r="O4" s="9"/>
      <c r="P4" s="8">
        <v>2</v>
      </c>
      <c r="Q4" s="10">
        <v>4</v>
      </c>
      <c r="R4" s="10"/>
      <c r="S4" s="10">
        <v>2</v>
      </c>
      <c r="T4" s="2"/>
      <c r="U4" s="7">
        <v>2</v>
      </c>
      <c r="V4" s="2">
        <f t="shared" si="0"/>
        <v>2</v>
      </c>
      <c r="W4" s="12">
        <f t="shared" si="0"/>
        <v>0</v>
      </c>
      <c r="X4" s="2">
        <f t="shared" si="0"/>
        <v>2</v>
      </c>
      <c r="Y4" s="2">
        <f t="shared" si="0"/>
        <v>2</v>
      </c>
      <c r="Z4" s="2">
        <f t="shared" si="0"/>
        <v>2</v>
      </c>
      <c r="AA4" s="2">
        <f t="shared" si="0"/>
        <v>2</v>
      </c>
      <c r="AB4" s="2">
        <f t="shared" si="0"/>
        <v>2</v>
      </c>
      <c r="AC4" s="2">
        <f t="shared" si="0"/>
        <v>2</v>
      </c>
    </row>
    <row r="5" spans="1:29" ht="15" thickBot="1" x14ac:dyDescent="0.4">
      <c r="A5" s="1">
        <v>4</v>
      </c>
      <c r="B5" s="1" t="s">
        <v>4</v>
      </c>
      <c r="D5" s="14">
        <v>2</v>
      </c>
      <c r="E5" s="15">
        <v>5</v>
      </c>
      <c r="F5" s="16">
        <v>7</v>
      </c>
      <c r="G5" s="16"/>
      <c r="H5" s="17">
        <v>2</v>
      </c>
      <c r="I5" s="15"/>
      <c r="J5" s="14">
        <v>3</v>
      </c>
      <c r="K5" s="15">
        <v>4</v>
      </c>
      <c r="L5" s="16">
        <v>8</v>
      </c>
      <c r="M5" s="16"/>
      <c r="N5" s="17">
        <v>8</v>
      </c>
      <c r="O5" s="15"/>
      <c r="P5" s="14">
        <v>1</v>
      </c>
      <c r="Q5" s="16">
        <v>6</v>
      </c>
      <c r="R5" s="16"/>
      <c r="S5" s="18">
        <v>6</v>
      </c>
      <c r="U5" s="7">
        <v>3</v>
      </c>
      <c r="V5" s="2">
        <f t="shared" si="0"/>
        <v>2</v>
      </c>
      <c r="W5" s="2">
        <f t="shared" si="0"/>
        <v>2</v>
      </c>
      <c r="X5" s="12">
        <f t="shared" si="0"/>
        <v>0</v>
      </c>
      <c r="Y5" s="2">
        <f t="shared" si="0"/>
        <v>2</v>
      </c>
      <c r="Z5" s="2">
        <f t="shared" si="0"/>
        <v>2</v>
      </c>
      <c r="AA5" s="2">
        <f t="shared" si="0"/>
        <v>2</v>
      </c>
      <c r="AB5" s="2">
        <f t="shared" si="0"/>
        <v>2</v>
      </c>
      <c r="AC5" s="2">
        <f t="shared" si="0"/>
        <v>2</v>
      </c>
    </row>
    <row r="6" spans="1:29" x14ac:dyDescent="0.35">
      <c r="A6" s="1">
        <v>5</v>
      </c>
      <c r="B6" s="1" t="s">
        <v>5</v>
      </c>
      <c r="D6" s="3">
        <v>1</v>
      </c>
      <c r="E6" s="4">
        <v>2</v>
      </c>
      <c r="F6" s="5">
        <v>3</v>
      </c>
      <c r="G6" s="5"/>
      <c r="H6" s="6">
        <v>2</v>
      </c>
      <c r="I6" s="4"/>
      <c r="J6" s="3">
        <v>4</v>
      </c>
      <c r="K6" s="4">
        <v>5</v>
      </c>
      <c r="L6" s="5">
        <v>6</v>
      </c>
      <c r="M6" s="5"/>
      <c r="N6" s="6">
        <v>5</v>
      </c>
      <c r="O6" s="4"/>
      <c r="P6" s="3">
        <v>7</v>
      </c>
      <c r="Q6" s="5">
        <v>8</v>
      </c>
      <c r="R6" s="5"/>
      <c r="S6" s="5">
        <v>8</v>
      </c>
      <c r="U6" s="7">
        <v>4</v>
      </c>
      <c r="V6" s="2">
        <f t="shared" si="0"/>
        <v>2</v>
      </c>
      <c r="W6" s="2">
        <f t="shared" si="0"/>
        <v>2</v>
      </c>
      <c r="X6" s="2">
        <f t="shared" si="0"/>
        <v>2</v>
      </c>
      <c r="Y6" s="12">
        <f t="shared" si="0"/>
        <v>0</v>
      </c>
      <c r="Z6" s="2">
        <f t="shared" si="0"/>
        <v>2</v>
      </c>
      <c r="AA6" s="2">
        <f t="shared" si="0"/>
        <v>2</v>
      </c>
      <c r="AB6" s="2">
        <f t="shared" si="0"/>
        <v>2</v>
      </c>
      <c r="AC6" s="2">
        <f t="shared" si="0"/>
        <v>2</v>
      </c>
    </row>
    <row r="7" spans="1:29" x14ac:dyDescent="0.35">
      <c r="A7" s="1">
        <v>6</v>
      </c>
      <c r="B7" s="1" t="s">
        <v>6</v>
      </c>
      <c r="D7" s="8">
        <v>1</v>
      </c>
      <c r="E7" s="9">
        <v>4</v>
      </c>
      <c r="F7" s="10">
        <v>7</v>
      </c>
      <c r="G7" s="10"/>
      <c r="H7" s="11">
        <v>1</v>
      </c>
      <c r="I7" s="9"/>
      <c r="J7" s="8">
        <v>2</v>
      </c>
      <c r="K7" s="9">
        <v>8</v>
      </c>
      <c r="L7" s="10">
        <v>6</v>
      </c>
      <c r="M7" s="10"/>
      <c r="N7" s="19">
        <v>6</v>
      </c>
      <c r="O7" s="9"/>
      <c r="P7" s="8">
        <v>3</v>
      </c>
      <c r="Q7" s="10">
        <v>5</v>
      </c>
      <c r="R7" s="10"/>
      <c r="S7" s="10">
        <v>3</v>
      </c>
      <c r="U7" s="7">
        <v>5</v>
      </c>
      <c r="V7" s="2">
        <f t="shared" si="0"/>
        <v>2</v>
      </c>
      <c r="W7" s="2">
        <f t="shared" si="0"/>
        <v>2</v>
      </c>
      <c r="X7" s="2">
        <f t="shared" si="0"/>
        <v>2</v>
      </c>
      <c r="Y7" s="2">
        <f t="shared" si="0"/>
        <v>2</v>
      </c>
      <c r="Z7" s="12">
        <f t="shared" si="0"/>
        <v>0</v>
      </c>
      <c r="AA7" s="2">
        <f t="shared" si="0"/>
        <v>2</v>
      </c>
      <c r="AB7" s="2">
        <f t="shared" si="0"/>
        <v>2</v>
      </c>
      <c r="AC7" s="2">
        <f t="shared" si="0"/>
        <v>2</v>
      </c>
    </row>
    <row r="8" spans="1:29" x14ac:dyDescent="0.35">
      <c r="A8" s="1">
        <v>7</v>
      </c>
      <c r="B8" s="1" t="s">
        <v>7</v>
      </c>
      <c r="D8" s="8">
        <v>1</v>
      </c>
      <c r="E8" s="9">
        <v>5</v>
      </c>
      <c r="F8" s="10">
        <v>8</v>
      </c>
      <c r="G8" s="10"/>
      <c r="H8" s="20">
        <v>5</v>
      </c>
      <c r="I8" s="9"/>
      <c r="J8" s="8">
        <v>3</v>
      </c>
      <c r="K8" s="9">
        <v>7</v>
      </c>
      <c r="L8" s="10">
        <v>6</v>
      </c>
      <c r="M8" s="10"/>
      <c r="N8" s="11">
        <v>7</v>
      </c>
      <c r="O8" s="9"/>
      <c r="P8" s="8">
        <v>2</v>
      </c>
      <c r="Q8" s="10">
        <v>4</v>
      </c>
      <c r="R8" s="10"/>
      <c r="S8" s="21">
        <v>4</v>
      </c>
      <c r="U8" s="7">
        <v>6</v>
      </c>
      <c r="V8" s="2">
        <f t="shared" si="0"/>
        <v>2</v>
      </c>
      <c r="W8" s="2">
        <f t="shared" si="0"/>
        <v>2</v>
      </c>
      <c r="X8" s="2">
        <f t="shared" si="0"/>
        <v>2</v>
      </c>
      <c r="Y8" s="2">
        <f t="shared" si="0"/>
        <v>2</v>
      </c>
      <c r="Z8" s="2">
        <f t="shared" si="0"/>
        <v>2</v>
      </c>
      <c r="AA8" s="12">
        <f t="shared" si="0"/>
        <v>0</v>
      </c>
      <c r="AB8" s="2">
        <f t="shared" si="0"/>
        <v>2</v>
      </c>
      <c r="AC8" s="2">
        <f t="shared" si="0"/>
        <v>2</v>
      </c>
    </row>
    <row r="9" spans="1:29" ht="15" thickBot="1" x14ac:dyDescent="0.4">
      <c r="A9" s="1">
        <v>8</v>
      </c>
      <c r="B9" s="1" t="s">
        <v>8</v>
      </c>
      <c r="D9" s="14">
        <v>2</v>
      </c>
      <c r="E9" s="15">
        <v>5</v>
      </c>
      <c r="F9" s="16">
        <v>7</v>
      </c>
      <c r="G9" s="16"/>
      <c r="H9" s="17">
        <v>7</v>
      </c>
      <c r="I9" s="15"/>
      <c r="J9" s="14">
        <v>3</v>
      </c>
      <c r="K9" s="15">
        <v>4</v>
      </c>
      <c r="L9" s="16">
        <v>8</v>
      </c>
      <c r="M9" s="16"/>
      <c r="N9" s="17">
        <v>4</v>
      </c>
      <c r="O9" s="15"/>
      <c r="P9" s="14">
        <v>1</v>
      </c>
      <c r="Q9" s="16">
        <v>6</v>
      </c>
      <c r="R9" s="16"/>
      <c r="S9" s="18">
        <v>1</v>
      </c>
      <c r="U9" s="7">
        <v>7</v>
      </c>
      <c r="V9" s="2">
        <f t="shared" si="0"/>
        <v>2</v>
      </c>
      <c r="W9" s="2">
        <f t="shared" si="0"/>
        <v>2</v>
      </c>
      <c r="X9" s="2">
        <f t="shared" si="0"/>
        <v>2</v>
      </c>
      <c r="Y9" s="2">
        <f t="shared" si="0"/>
        <v>2</v>
      </c>
      <c r="Z9" s="2">
        <f t="shared" si="0"/>
        <v>2</v>
      </c>
      <c r="AA9" s="2">
        <f t="shared" si="0"/>
        <v>2</v>
      </c>
      <c r="AB9" s="12">
        <f t="shared" si="0"/>
        <v>0</v>
      </c>
      <c r="AC9" s="2">
        <f t="shared" si="0"/>
        <v>2</v>
      </c>
    </row>
    <row r="10" spans="1:29" ht="15" thickBot="1" x14ac:dyDescent="0.4">
      <c r="U10" s="7">
        <v>8</v>
      </c>
      <c r="V10" s="2">
        <f t="shared" si="0"/>
        <v>2</v>
      </c>
      <c r="W10" s="2">
        <f t="shared" si="0"/>
        <v>2</v>
      </c>
      <c r="X10" s="2">
        <f t="shared" si="0"/>
        <v>2</v>
      </c>
      <c r="Y10" s="2">
        <f t="shared" si="0"/>
        <v>2</v>
      </c>
      <c r="Z10" s="2">
        <f t="shared" si="0"/>
        <v>2</v>
      </c>
      <c r="AA10" s="2">
        <f t="shared" si="0"/>
        <v>2</v>
      </c>
      <c r="AB10" s="2">
        <f t="shared" si="0"/>
        <v>2</v>
      </c>
      <c r="AC10" s="12">
        <f t="shared" si="0"/>
        <v>0</v>
      </c>
    </row>
    <row r="11" spans="1:29" ht="15" thickBot="1" x14ac:dyDescent="0.4">
      <c r="B11" s="22" t="s">
        <v>9</v>
      </c>
      <c r="D11" s="202" t="s">
        <v>10</v>
      </c>
      <c r="E11" s="203"/>
      <c r="F11" s="204"/>
      <c r="G11" s="31"/>
      <c r="H11" s="30" t="s">
        <v>13</v>
      </c>
      <c r="J11" s="202" t="s">
        <v>11</v>
      </c>
      <c r="K11" s="203"/>
      <c r="L11" s="204"/>
      <c r="M11" s="31"/>
      <c r="N11" s="30" t="s">
        <v>13</v>
      </c>
      <c r="P11" s="202" t="s">
        <v>12</v>
      </c>
      <c r="Q11" s="204"/>
      <c r="R11" s="31"/>
      <c r="S11" s="30" t="s">
        <v>13</v>
      </c>
    </row>
    <row r="12" spans="1:29" ht="20" customHeight="1" x14ac:dyDescent="0.35">
      <c r="B12" s="23">
        <v>43037</v>
      </c>
      <c r="D12" s="3" t="str">
        <f t="shared" ref="D12:H12" si="1">INDEX($A$2:$B$9,MATCH(D2,$A$2:$A$9,0),2)</f>
        <v>Giffnock 1</v>
      </c>
      <c r="E12" s="4" t="str">
        <f t="shared" si="1"/>
        <v>Western</v>
      </c>
      <c r="F12" s="5" t="str">
        <f t="shared" si="1"/>
        <v>Scotstoun 1</v>
      </c>
      <c r="G12" s="5" t="s">
        <v>14</v>
      </c>
      <c r="H12" s="24" t="str">
        <f t="shared" si="1"/>
        <v>Scotstoun 1</v>
      </c>
      <c r="I12" s="11"/>
      <c r="J12" s="3" t="str">
        <f t="shared" ref="J12:N12" si="2">INDEX($A$2:$B$9,MATCH(J2,$A$2:$A$9,0),2)</f>
        <v>Craighelen</v>
      </c>
      <c r="K12" s="4" t="str">
        <f t="shared" si="2"/>
        <v>Giffnock 2</v>
      </c>
      <c r="L12" s="5" t="str">
        <f t="shared" si="2"/>
        <v>Newlands</v>
      </c>
      <c r="M12" s="5" t="s">
        <v>14</v>
      </c>
      <c r="N12" s="24" t="str">
        <f t="shared" si="2"/>
        <v>Newlands</v>
      </c>
      <c r="O12" s="11"/>
      <c r="P12" s="3" t="str">
        <f t="shared" ref="P12:S12" si="3">INDEX($A$2:$B$9,MATCH(P2,$A$2:$A$9,0),2)</f>
        <v>Scotstoun 2</v>
      </c>
      <c r="Q12" s="5" t="str">
        <f t="shared" si="3"/>
        <v>Townend</v>
      </c>
      <c r="R12" s="5" t="s">
        <v>14</v>
      </c>
      <c r="S12" s="25" t="str">
        <f t="shared" si="3"/>
        <v>Scotstoun 2</v>
      </c>
    </row>
    <row r="13" spans="1:29" ht="20" customHeight="1" x14ac:dyDescent="0.35">
      <c r="B13" s="23">
        <v>43051</v>
      </c>
      <c r="D13" s="8" t="str">
        <f t="shared" ref="D13:F19" si="4">INDEX($A$2:$B$9,MATCH(D3,$A$2:$A$9,0),2)</f>
        <v>Giffnock 1</v>
      </c>
      <c r="E13" s="9" t="str">
        <f t="shared" si="4"/>
        <v>Craighelen</v>
      </c>
      <c r="F13" s="10" t="str">
        <f t="shared" si="4"/>
        <v>Scotstoun 2</v>
      </c>
      <c r="G13" s="10" t="s">
        <v>14</v>
      </c>
      <c r="H13" s="26" t="str">
        <f t="shared" ref="H13:H19" si="5">INDEX($A$2:$B$9,MATCH(H3,$A$2:$A$9,0),2)</f>
        <v>Craighelen</v>
      </c>
      <c r="I13" s="9"/>
      <c r="J13" s="8" t="str">
        <f t="shared" ref="J13:L19" si="6">INDEX($A$2:$B$9,MATCH(J3,$A$2:$A$9,0),2)</f>
        <v>Western</v>
      </c>
      <c r="K13" s="9" t="str">
        <f t="shared" si="6"/>
        <v>Townend</v>
      </c>
      <c r="L13" s="10" t="str">
        <f t="shared" si="6"/>
        <v>Newlands</v>
      </c>
      <c r="M13" s="10" t="s">
        <v>14</v>
      </c>
      <c r="N13" s="26" t="str">
        <f t="shared" ref="N13:N19" si="7">INDEX($A$2:$B$9,MATCH(N3,$A$2:$A$9,0),2)</f>
        <v>Townend</v>
      </c>
      <c r="O13" s="9"/>
      <c r="P13" s="8" t="str">
        <f t="shared" ref="P13:Q19" si="8">INDEX($A$2:$B$9,MATCH(P3,$A$2:$A$9,0),2)</f>
        <v>Scotstoun 1</v>
      </c>
      <c r="Q13" s="10" t="str">
        <f t="shared" si="8"/>
        <v>Giffnock 2</v>
      </c>
      <c r="R13" s="10" t="s">
        <v>14</v>
      </c>
      <c r="S13" s="27" t="str">
        <f t="shared" ref="S13:S19" si="9">INDEX($A$2:$B$9,MATCH(S3,$A$2:$A$9,0),2)</f>
        <v>Giffnock 2</v>
      </c>
    </row>
    <row r="14" spans="1:29" ht="20" customHeight="1" x14ac:dyDescent="0.35">
      <c r="B14" s="23">
        <v>43065</v>
      </c>
      <c r="D14" s="8" t="str">
        <f t="shared" si="4"/>
        <v>Giffnock 1</v>
      </c>
      <c r="E14" s="9" t="str">
        <f t="shared" si="4"/>
        <v>Giffnock 2</v>
      </c>
      <c r="F14" s="10" t="str">
        <f t="shared" si="4"/>
        <v>Townend</v>
      </c>
      <c r="G14" s="10" t="s">
        <v>14</v>
      </c>
      <c r="H14" s="26" t="str">
        <f t="shared" si="5"/>
        <v>Giffnock 1</v>
      </c>
      <c r="I14" s="9"/>
      <c r="J14" s="8" t="str">
        <f t="shared" si="6"/>
        <v>Scotstoun 1</v>
      </c>
      <c r="K14" s="9" t="str">
        <f t="shared" si="6"/>
        <v>Scotstoun 2</v>
      </c>
      <c r="L14" s="10" t="str">
        <f t="shared" si="6"/>
        <v>Newlands</v>
      </c>
      <c r="M14" s="10" t="s">
        <v>14</v>
      </c>
      <c r="N14" s="26" t="str">
        <f t="shared" si="7"/>
        <v>Scotstoun 1</v>
      </c>
      <c r="O14" s="9"/>
      <c r="P14" s="8" t="str">
        <f t="shared" si="8"/>
        <v>Western</v>
      </c>
      <c r="Q14" s="10" t="str">
        <f t="shared" si="8"/>
        <v>Craighelen</v>
      </c>
      <c r="R14" s="10" t="s">
        <v>14</v>
      </c>
      <c r="S14" s="27" t="str">
        <f t="shared" si="9"/>
        <v>Western</v>
      </c>
    </row>
    <row r="15" spans="1:29" ht="20" customHeight="1" thickBot="1" x14ac:dyDescent="0.4">
      <c r="B15" s="23">
        <v>43086</v>
      </c>
      <c r="D15" s="14" t="str">
        <f t="shared" si="4"/>
        <v>Western</v>
      </c>
      <c r="E15" s="15" t="str">
        <f t="shared" si="4"/>
        <v>Giffnock 2</v>
      </c>
      <c r="F15" s="16" t="str">
        <f t="shared" si="4"/>
        <v>Scotstoun 2</v>
      </c>
      <c r="G15" s="16" t="s">
        <v>14</v>
      </c>
      <c r="H15" s="28" t="str">
        <f t="shared" si="5"/>
        <v>Western</v>
      </c>
      <c r="I15" s="9"/>
      <c r="J15" s="14" t="str">
        <f t="shared" si="6"/>
        <v>Scotstoun 1</v>
      </c>
      <c r="K15" s="15" t="str">
        <f t="shared" si="6"/>
        <v>Craighelen</v>
      </c>
      <c r="L15" s="16" t="str">
        <f t="shared" si="6"/>
        <v>Townend</v>
      </c>
      <c r="M15" s="16" t="s">
        <v>14</v>
      </c>
      <c r="N15" s="28" t="str">
        <f t="shared" si="7"/>
        <v>Townend</v>
      </c>
      <c r="O15" s="9"/>
      <c r="P15" s="14" t="str">
        <f t="shared" si="8"/>
        <v>Giffnock 1</v>
      </c>
      <c r="Q15" s="16" t="str">
        <f t="shared" si="8"/>
        <v>Newlands</v>
      </c>
      <c r="R15" s="16" t="s">
        <v>14</v>
      </c>
      <c r="S15" s="29" t="str">
        <f t="shared" si="9"/>
        <v>Newlands</v>
      </c>
    </row>
    <row r="16" spans="1:29" ht="20" customHeight="1" x14ac:dyDescent="0.35">
      <c r="B16" s="23">
        <v>42749</v>
      </c>
      <c r="D16" s="3" t="str">
        <f t="shared" si="4"/>
        <v>Giffnock 1</v>
      </c>
      <c r="E16" s="4" t="str">
        <f t="shared" si="4"/>
        <v>Western</v>
      </c>
      <c r="F16" s="5" t="str">
        <f t="shared" si="4"/>
        <v>Scotstoun 1</v>
      </c>
      <c r="G16" s="5" t="s">
        <v>14</v>
      </c>
      <c r="H16" s="24" t="str">
        <f t="shared" si="5"/>
        <v>Western</v>
      </c>
      <c r="I16" s="11"/>
      <c r="J16" s="3" t="str">
        <f t="shared" si="6"/>
        <v>Craighelen</v>
      </c>
      <c r="K16" s="4" t="str">
        <f t="shared" si="6"/>
        <v>Giffnock 2</v>
      </c>
      <c r="L16" s="5" t="str">
        <f t="shared" si="6"/>
        <v>Newlands</v>
      </c>
      <c r="M16" s="5" t="s">
        <v>14</v>
      </c>
      <c r="N16" s="24" t="str">
        <f t="shared" si="7"/>
        <v>Giffnock 2</v>
      </c>
      <c r="O16" s="11"/>
      <c r="P16" s="3" t="str">
        <f t="shared" si="8"/>
        <v>Scotstoun 2</v>
      </c>
      <c r="Q16" s="5" t="str">
        <f t="shared" si="8"/>
        <v>Townend</v>
      </c>
      <c r="R16" s="5" t="s">
        <v>14</v>
      </c>
      <c r="S16" s="25" t="str">
        <f t="shared" si="9"/>
        <v>Townend</v>
      </c>
    </row>
    <row r="17" spans="2:19" ht="20" customHeight="1" x14ac:dyDescent="0.35">
      <c r="B17" s="23">
        <v>42763</v>
      </c>
      <c r="D17" s="8" t="str">
        <f t="shared" si="4"/>
        <v>Giffnock 1</v>
      </c>
      <c r="E17" s="9" t="str">
        <f t="shared" si="4"/>
        <v>Craighelen</v>
      </c>
      <c r="F17" s="10" t="str">
        <f t="shared" si="4"/>
        <v>Scotstoun 2</v>
      </c>
      <c r="G17" s="10" t="s">
        <v>14</v>
      </c>
      <c r="H17" s="26" t="str">
        <f t="shared" si="5"/>
        <v>Giffnock 1</v>
      </c>
      <c r="I17" s="9"/>
      <c r="J17" s="8" t="str">
        <f t="shared" si="6"/>
        <v>Western</v>
      </c>
      <c r="K17" s="9" t="str">
        <f t="shared" si="6"/>
        <v>Townend</v>
      </c>
      <c r="L17" s="10" t="str">
        <f t="shared" si="6"/>
        <v>Newlands</v>
      </c>
      <c r="M17" s="10" t="s">
        <v>14</v>
      </c>
      <c r="N17" s="26" t="str">
        <f t="shared" si="7"/>
        <v>Newlands</v>
      </c>
      <c r="O17" s="9"/>
      <c r="P17" s="8" t="str">
        <f t="shared" si="8"/>
        <v>Scotstoun 1</v>
      </c>
      <c r="Q17" s="10" t="str">
        <f t="shared" si="8"/>
        <v>Giffnock 2</v>
      </c>
      <c r="R17" s="10" t="s">
        <v>14</v>
      </c>
      <c r="S17" s="27" t="str">
        <f t="shared" si="9"/>
        <v>Scotstoun 1</v>
      </c>
    </row>
    <row r="18" spans="2:19" ht="20" customHeight="1" x14ac:dyDescent="0.35">
      <c r="B18" s="23">
        <v>42784</v>
      </c>
      <c r="D18" s="8" t="str">
        <f t="shared" si="4"/>
        <v>Giffnock 1</v>
      </c>
      <c r="E18" s="9" t="str">
        <f t="shared" si="4"/>
        <v>Giffnock 2</v>
      </c>
      <c r="F18" s="10" t="str">
        <f t="shared" si="4"/>
        <v>Townend</v>
      </c>
      <c r="G18" s="10" t="s">
        <v>14</v>
      </c>
      <c r="H18" s="26" t="str">
        <f t="shared" si="5"/>
        <v>Giffnock 2</v>
      </c>
      <c r="I18" s="9"/>
      <c r="J18" s="8" t="str">
        <f t="shared" si="6"/>
        <v>Scotstoun 1</v>
      </c>
      <c r="K18" s="9" t="str">
        <f t="shared" si="6"/>
        <v>Scotstoun 2</v>
      </c>
      <c r="L18" s="10" t="str">
        <f t="shared" si="6"/>
        <v>Newlands</v>
      </c>
      <c r="M18" s="10" t="s">
        <v>14</v>
      </c>
      <c r="N18" s="26" t="str">
        <f t="shared" si="7"/>
        <v>Scotstoun 2</v>
      </c>
      <c r="O18" s="9"/>
      <c r="P18" s="8" t="str">
        <f t="shared" si="8"/>
        <v>Western</v>
      </c>
      <c r="Q18" s="10" t="str">
        <f t="shared" si="8"/>
        <v>Craighelen</v>
      </c>
      <c r="R18" s="10" t="s">
        <v>14</v>
      </c>
      <c r="S18" s="27" t="str">
        <f t="shared" si="9"/>
        <v>Craighelen</v>
      </c>
    </row>
    <row r="19" spans="2:19" ht="20" customHeight="1" thickBot="1" x14ac:dyDescent="0.4">
      <c r="B19" s="23">
        <v>42798</v>
      </c>
      <c r="D19" s="14" t="str">
        <f t="shared" si="4"/>
        <v>Western</v>
      </c>
      <c r="E19" s="15" t="str">
        <f t="shared" si="4"/>
        <v>Giffnock 2</v>
      </c>
      <c r="F19" s="16" t="str">
        <f t="shared" si="4"/>
        <v>Scotstoun 2</v>
      </c>
      <c r="G19" s="16" t="s">
        <v>14</v>
      </c>
      <c r="H19" s="28" t="str">
        <f t="shared" si="5"/>
        <v>Scotstoun 2</v>
      </c>
      <c r="I19" s="9"/>
      <c r="J19" s="14" t="str">
        <f t="shared" si="6"/>
        <v>Scotstoun 1</v>
      </c>
      <c r="K19" s="15" t="str">
        <f t="shared" si="6"/>
        <v>Craighelen</v>
      </c>
      <c r="L19" s="16" t="str">
        <f t="shared" si="6"/>
        <v>Townend</v>
      </c>
      <c r="M19" s="16" t="s">
        <v>14</v>
      </c>
      <c r="N19" s="28" t="str">
        <f t="shared" si="7"/>
        <v>Craighelen</v>
      </c>
      <c r="O19" s="9"/>
      <c r="P19" s="14" t="str">
        <f t="shared" si="8"/>
        <v>Giffnock 1</v>
      </c>
      <c r="Q19" s="16" t="str">
        <f t="shared" si="8"/>
        <v>Newlands</v>
      </c>
      <c r="R19" s="16" t="s">
        <v>14</v>
      </c>
      <c r="S19" s="29" t="str">
        <f t="shared" si="9"/>
        <v>Giffnock 1</v>
      </c>
    </row>
    <row r="20" spans="2:19" x14ac:dyDescent="0.35">
      <c r="I20" s="9"/>
      <c r="O20" s="9"/>
    </row>
  </sheetData>
  <mergeCells count="3">
    <mergeCell ref="D11:F11"/>
    <mergeCell ref="J11:L11"/>
    <mergeCell ref="P11:Q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9FB56-145E-441E-A1E4-A1B47018897D}">
  <sheetPr>
    <pageSetUpPr fitToPage="1"/>
  </sheetPr>
  <dimension ref="A1:Q33"/>
  <sheetViews>
    <sheetView topLeftCell="A20" zoomScaleNormal="100" workbookViewId="0">
      <selection activeCell="B23" sqref="B23:O33"/>
    </sheetView>
  </sheetViews>
  <sheetFormatPr defaultRowHeight="14.5" x14ac:dyDescent="0.35"/>
  <cols>
    <col min="1" max="1" width="10.453125" style="32" bestFit="1" customWidth="1"/>
    <col min="2" max="4" width="10.6328125" style="32" customWidth="1"/>
    <col min="5" max="5" width="4.6328125" style="32" customWidth="1"/>
    <col min="6" max="6" width="10.6328125" style="32" customWidth="1"/>
    <col min="7" max="7" width="3.6328125" style="32" customWidth="1"/>
    <col min="8" max="10" width="10.6328125" style="32" customWidth="1"/>
    <col min="11" max="11" width="4.6328125" style="32" customWidth="1"/>
    <col min="12" max="12" width="10.6328125" style="32" customWidth="1"/>
    <col min="13" max="13" width="3.6328125" style="32" customWidth="1"/>
    <col min="14" max="15" width="10.6328125" style="32" customWidth="1"/>
    <col min="16" max="16" width="4.6328125" style="32" customWidth="1"/>
    <col min="17" max="17" width="10.6328125" style="32" customWidth="1"/>
    <col min="18" max="16384" width="8.7265625" style="32"/>
  </cols>
  <sheetData>
    <row r="1" spans="1:17" ht="15" thickBot="1" x14ac:dyDescent="0.4"/>
    <row r="2" spans="1:17" ht="40" customHeight="1" thickBot="1" x14ac:dyDescent="0.4">
      <c r="A2" s="33" t="s">
        <v>9</v>
      </c>
      <c r="B2" s="205" t="s">
        <v>10</v>
      </c>
      <c r="C2" s="206"/>
      <c r="D2" s="207"/>
      <c r="E2" s="34"/>
      <c r="F2" s="35" t="s">
        <v>13</v>
      </c>
      <c r="G2" s="36"/>
      <c r="H2" s="205" t="s">
        <v>11</v>
      </c>
      <c r="I2" s="206"/>
      <c r="J2" s="207"/>
      <c r="K2" s="34"/>
      <c r="L2" s="35" t="s">
        <v>13</v>
      </c>
      <c r="M2" s="36"/>
      <c r="N2" s="205" t="s">
        <v>12</v>
      </c>
      <c r="O2" s="207"/>
      <c r="P2" s="34"/>
      <c r="Q2" s="35" t="s">
        <v>13</v>
      </c>
    </row>
    <row r="3" spans="1:17" ht="40" customHeight="1" x14ac:dyDescent="0.35">
      <c r="A3" s="37">
        <v>43037</v>
      </c>
      <c r="B3" s="38" t="s">
        <v>1</v>
      </c>
      <c r="C3" s="39" t="s">
        <v>2</v>
      </c>
      <c r="D3" s="40" t="s">
        <v>3</v>
      </c>
      <c r="E3" s="40" t="s">
        <v>14</v>
      </c>
      <c r="F3" s="41" t="s">
        <v>3</v>
      </c>
      <c r="G3" s="42"/>
      <c r="H3" s="38" t="s">
        <v>4</v>
      </c>
      <c r="I3" s="39" t="s">
        <v>5</v>
      </c>
      <c r="J3" s="40" t="s">
        <v>6</v>
      </c>
      <c r="K3" s="40" t="s">
        <v>14</v>
      </c>
      <c r="L3" s="41" t="s">
        <v>6</v>
      </c>
      <c r="M3" s="42"/>
      <c r="N3" s="38" t="s">
        <v>7</v>
      </c>
      <c r="O3" s="40" t="s">
        <v>8</v>
      </c>
      <c r="P3" s="40" t="s">
        <v>14</v>
      </c>
      <c r="Q3" s="43" t="s">
        <v>7</v>
      </c>
    </row>
    <row r="4" spans="1:17" ht="20" customHeight="1" x14ac:dyDescent="0.35">
      <c r="A4" s="37"/>
      <c r="B4" s="38"/>
      <c r="C4" s="39"/>
      <c r="D4" s="40"/>
      <c r="E4" s="40"/>
      <c r="F4" s="41"/>
      <c r="G4" s="44"/>
      <c r="H4" s="38"/>
      <c r="I4" s="39"/>
      <c r="J4" s="40"/>
      <c r="K4" s="40"/>
      <c r="L4" s="41"/>
      <c r="M4" s="44"/>
      <c r="N4" s="38"/>
      <c r="O4" s="40"/>
      <c r="P4" s="40"/>
      <c r="Q4" s="43"/>
    </row>
    <row r="5" spans="1:17" ht="40" customHeight="1" x14ac:dyDescent="0.35">
      <c r="A5" s="37">
        <v>43051</v>
      </c>
      <c r="B5" s="38" t="s">
        <v>1</v>
      </c>
      <c r="C5" s="39" t="s">
        <v>4</v>
      </c>
      <c r="D5" s="40" t="s">
        <v>7</v>
      </c>
      <c r="E5" s="40" t="s">
        <v>14</v>
      </c>
      <c r="F5" s="41" t="s">
        <v>4</v>
      </c>
      <c r="G5" s="44"/>
      <c r="H5" s="38" t="s">
        <v>2</v>
      </c>
      <c r="I5" s="39" t="s">
        <v>8</v>
      </c>
      <c r="J5" s="40" t="s">
        <v>6</v>
      </c>
      <c r="K5" s="40" t="s">
        <v>14</v>
      </c>
      <c r="L5" s="41" t="s">
        <v>8</v>
      </c>
      <c r="M5" s="44"/>
      <c r="N5" s="38" t="s">
        <v>3</v>
      </c>
      <c r="O5" s="40" t="s">
        <v>5</v>
      </c>
      <c r="P5" s="40" t="s">
        <v>14</v>
      </c>
      <c r="Q5" s="43" t="s">
        <v>5</v>
      </c>
    </row>
    <row r="6" spans="1:17" ht="20" customHeight="1" x14ac:dyDescent="0.35">
      <c r="A6" s="37"/>
      <c r="B6" s="38"/>
      <c r="C6" s="39"/>
      <c r="D6" s="40"/>
      <c r="E6" s="40"/>
      <c r="F6" s="41"/>
      <c r="G6" s="44"/>
      <c r="H6" s="38"/>
      <c r="I6" s="39"/>
      <c r="J6" s="40"/>
      <c r="K6" s="40"/>
      <c r="L6" s="41"/>
      <c r="M6" s="44"/>
      <c r="N6" s="38"/>
      <c r="O6" s="40"/>
      <c r="P6" s="40"/>
      <c r="Q6" s="43"/>
    </row>
    <row r="7" spans="1:17" ht="40" customHeight="1" x14ac:dyDescent="0.35">
      <c r="A7" s="37">
        <v>43065</v>
      </c>
      <c r="B7" s="38" t="s">
        <v>1</v>
      </c>
      <c r="C7" s="39" t="s">
        <v>5</v>
      </c>
      <c r="D7" s="40" t="s">
        <v>8</v>
      </c>
      <c r="E7" s="40" t="s">
        <v>14</v>
      </c>
      <c r="F7" s="41" t="s">
        <v>1</v>
      </c>
      <c r="G7" s="44"/>
      <c r="H7" s="38" t="s">
        <v>3</v>
      </c>
      <c r="I7" s="39" t="s">
        <v>7</v>
      </c>
      <c r="J7" s="40" t="s">
        <v>6</v>
      </c>
      <c r="K7" s="40" t="s">
        <v>14</v>
      </c>
      <c r="L7" s="41" t="s">
        <v>3</v>
      </c>
      <c r="M7" s="44"/>
      <c r="N7" s="38" t="s">
        <v>2</v>
      </c>
      <c r="O7" s="40" t="s">
        <v>4</v>
      </c>
      <c r="P7" s="40" t="s">
        <v>14</v>
      </c>
      <c r="Q7" s="43" t="s">
        <v>2</v>
      </c>
    </row>
    <row r="8" spans="1:17" ht="20" customHeight="1" x14ac:dyDescent="0.35">
      <c r="A8" s="37"/>
      <c r="B8" s="38"/>
      <c r="C8" s="39"/>
      <c r="D8" s="40"/>
      <c r="E8" s="40"/>
      <c r="F8" s="41"/>
      <c r="G8" s="44"/>
      <c r="H8" s="38"/>
      <c r="I8" s="39"/>
      <c r="J8" s="40"/>
      <c r="K8" s="40"/>
      <c r="L8" s="41"/>
      <c r="M8" s="44"/>
      <c r="N8" s="38"/>
      <c r="O8" s="40"/>
      <c r="P8" s="40"/>
      <c r="Q8" s="43"/>
    </row>
    <row r="9" spans="1:17" ht="40" customHeight="1" thickBot="1" x14ac:dyDescent="0.4">
      <c r="A9" s="37">
        <v>43086</v>
      </c>
      <c r="B9" s="45" t="s">
        <v>2</v>
      </c>
      <c r="C9" s="46" t="s">
        <v>5</v>
      </c>
      <c r="D9" s="47" t="s">
        <v>7</v>
      </c>
      <c r="E9" s="47" t="s">
        <v>14</v>
      </c>
      <c r="F9" s="48" t="s">
        <v>2</v>
      </c>
      <c r="G9" s="44"/>
      <c r="H9" s="45" t="s">
        <v>3</v>
      </c>
      <c r="I9" s="46" t="s">
        <v>4</v>
      </c>
      <c r="J9" s="47" t="s">
        <v>8</v>
      </c>
      <c r="K9" s="47" t="s">
        <v>14</v>
      </c>
      <c r="L9" s="48" t="s">
        <v>8</v>
      </c>
      <c r="M9" s="44"/>
      <c r="N9" s="45" t="s">
        <v>1</v>
      </c>
      <c r="O9" s="47" t="s">
        <v>6</v>
      </c>
      <c r="P9" s="47" t="s">
        <v>14</v>
      </c>
      <c r="Q9" s="49" t="s">
        <v>6</v>
      </c>
    </row>
    <row r="10" spans="1:17" ht="20" customHeight="1" thickBot="1" x14ac:dyDescent="0.4">
      <c r="A10" s="50"/>
      <c r="B10" s="51"/>
      <c r="C10" s="44"/>
      <c r="D10" s="44"/>
      <c r="E10" s="51"/>
      <c r="F10" s="51"/>
      <c r="G10" s="44"/>
      <c r="H10" s="51"/>
      <c r="I10" s="44"/>
      <c r="J10" s="51"/>
      <c r="K10" s="44"/>
      <c r="L10" s="51"/>
      <c r="M10" s="44"/>
      <c r="N10" s="51"/>
      <c r="O10" s="44"/>
      <c r="P10" s="51"/>
      <c r="Q10" s="52"/>
    </row>
    <row r="11" spans="1:17" ht="40" customHeight="1" x14ac:dyDescent="0.35">
      <c r="A11" s="37">
        <v>42749</v>
      </c>
      <c r="B11" s="53" t="s">
        <v>1</v>
      </c>
      <c r="C11" s="54" t="s">
        <v>2</v>
      </c>
      <c r="D11" s="55" t="s">
        <v>3</v>
      </c>
      <c r="E11" s="55" t="s">
        <v>14</v>
      </c>
      <c r="F11" s="56" t="s">
        <v>2</v>
      </c>
      <c r="G11" s="42"/>
      <c r="H11" s="53" t="s">
        <v>4</v>
      </c>
      <c r="I11" s="54" t="s">
        <v>5</v>
      </c>
      <c r="J11" s="55" t="s">
        <v>6</v>
      </c>
      <c r="K11" s="55" t="s">
        <v>14</v>
      </c>
      <c r="L11" s="56" t="s">
        <v>5</v>
      </c>
      <c r="M11" s="42"/>
      <c r="N11" s="53" t="s">
        <v>7</v>
      </c>
      <c r="O11" s="55" t="s">
        <v>8</v>
      </c>
      <c r="P11" s="55" t="s">
        <v>14</v>
      </c>
      <c r="Q11" s="57" t="s">
        <v>8</v>
      </c>
    </row>
    <row r="12" spans="1:17" ht="20" customHeight="1" x14ac:dyDescent="0.35">
      <c r="A12" s="37"/>
      <c r="B12" s="38"/>
      <c r="C12" s="39"/>
      <c r="D12" s="40"/>
      <c r="E12" s="40"/>
      <c r="F12" s="41"/>
      <c r="G12" s="44"/>
      <c r="H12" s="38"/>
      <c r="I12" s="39"/>
      <c r="J12" s="40"/>
      <c r="K12" s="40"/>
      <c r="L12" s="41"/>
      <c r="M12" s="44"/>
      <c r="N12" s="38"/>
      <c r="O12" s="40"/>
      <c r="P12" s="40"/>
      <c r="Q12" s="43"/>
    </row>
    <row r="13" spans="1:17" ht="40" customHeight="1" x14ac:dyDescent="0.35">
      <c r="A13" s="37">
        <v>42763</v>
      </c>
      <c r="B13" s="38" t="s">
        <v>1</v>
      </c>
      <c r="C13" s="39" t="s">
        <v>4</v>
      </c>
      <c r="D13" s="40" t="s">
        <v>7</v>
      </c>
      <c r="E13" s="40" t="s">
        <v>14</v>
      </c>
      <c r="F13" s="41" t="s">
        <v>1</v>
      </c>
      <c r="G13" s="44"/>
      <c r="H13" s="38" t="s">
        <v>2</v>
      </c>
      <c r="I13" s="39" t="s">
        <v>8</v>
      </c>
      <c r="J13" s="40" t="s">
        <v>6</v>
      </c>
      <c r="K13" s="40" t="s">
        <v>14</v>
      </c>
      <c r="L13" s="41" t="s">
        <v>6</v>
      </c>
      <c r="M13" s="44"/>
      <c r="N13" s="38" t="s">
        <v>3</v>
      </c>
      <c r="O13" s="40" t="s">
        <v>5</v>
      </c>
      <c r="P13" s="40" t="s">
        <v>14</v>
      </c>
      <c r="Q13" s="43" t="s">
        <v>3</v>
      </c>
    </row>
    <row r="14" spans="1:17" ht="20" customHeight="1" x14ac:dyDescent="0.35">
      <c r="A14" s="37"/>
      <c r="B14" s="38"/>
      <c r="C14" s="39"/>
      <c r="D14" s="40"/>
      <c r="E14" s="40"/>
      <c r="F14" s="41"/>
      <c r="G14" s="44"/>
      <c r="H14" s="38"/>
      <c r="I14" s="39"/>
      <c r="J14" s="40"/>
      <c r="K14" s="40"/>
      <c r="L14" s="41"/>
      <c r="M14" s="44"/>
      <c r="N14" s="38"/>
      <c r="O14" s="40"/>
      <c r="P14" s="40"/>
      <c r="Q14" s="43"/>
    </row>
    <row r="15" spans="1:17" ht="40" customHeight="1" x14ac:dyDescent="0.35">
      <c r="A15" s="37">
        <v>42784</v>
      </c>
      <c r="B15" s="38" t="s">
        <v>1</v>
      </c>
      <c r="C15" s="39" t="s">
        <v>5</v>
      </c>
      <c r="D15" s="40" t="s">
        <v>8</v>
      </c>
      <c r="E15" s="40" t="s">
        <v>14</v>
      </c>
      <c r="F15" s="41" t="s">
        <v>5</v>
      </c>
      <c r="G15" s="44"/>
      <c r="H15" s="38" t="s">
        <v>3</v>
      </c>
      <c r="I15" s="39" t="s">
        <v>7</v>
      </c>
      <c r="J15" s="40" t="s">
        <v>6</v>
      </c>
      <c r="K15" s="40" t="s">
        <v>14</v>
      </c>
      <c r="L15" s="41" t="s">
        <v>7</v>
      </c>
      <c r="M15" s="44"/>
      <c r="N15" s="38" t="s">
        <v>2</v>
      </c>
      <c r="O15" s="40" t="s">
        <v>4</v>
      </c>
      <c r="P15" s="40" t="s">
        <v>14</v>
      </c>
      <c r="Q15" s="43" t="s">
        <v>4</v>
      </c>
    </row>
    <row r="16" spans="1:17" ht="20" customHeight="1" x14ac:dyDescent="0.35">
      <c r="A16" s="37"/>
      <c r="B16" s="38"/>
      <c r="C16" s="39"/>
      <c r="D16" s="40"/>
      <c r="E16" s="40"/>
      <c r="F16" s="41"/>
      <c r="G16" s="44"/>
      <c r="H16" s="38"/>
      <c r="I16" s="39"/>
      <c r="J16" s="40"/>
      <c r="K16" s="40"/>
      <c r="L16" s="41"/>
      <c r="M16" s="44"/>
      <c r="N16" s="38"/>
      <c r="O16" s="40"/>
      <c r="P16" s="40"/>
      <c r="Q16" s="43"/>
    </row>
    <row r="17" spans="1:17" ht="40" customHeight="1" thickBot="1" x14ac:dyDescent="0.4">
      <c r="A17" s="58">
        <v>42798</v>
      </c>
      <c r="B17" s="45" t="s">
        <v>2</v>
      </c>
      <c r="C17" s="46" t="s">
        <v>5</v>
      </c>
      <c r="D17" s="47" t="s">
        <v>7</v>
      </c>
      <c r="E17" s="47" t="s">
        <v>14</v>
      </c>
      <c r="F17" s="48" t="s">
        <v>7</v>
      </c>
      <c r="G17" s="59"/>
      <c r="H17" s="45" t="s">
        <v>3</v>
      </c>
      <c r="I17" s="46" t="s">
        <v>4</v>
      </c>
      <c r="J17" s="47" t="s">
        <v>8</v>
      </c>
      <c r="K17" s="47" t="s">
        <v>14</v>
      </c>
      <c r="L17" s="48" t="s">
        <v>4</v>
      </c>
      <c r="M17" s="59"/>
      <c r="N17" s="45" t="s">
        <v>1</v>
      </c>
      <c r="O17" s="47" t="s">
        <v>6</v>
      </c>
      <c r="P17" s="47" t="s">
        <v>14</v>
      </c>
      <c r="Q17" s="49" t="s">
        <v>1</v>
      </c>
    </row>
    <row r="23" spans="1:17" ht="31" x14ac:dyDescent="0.35">
      <c r="B23" s="60" t="s">
        <v>15</v>
      </c>
      <c r="C23" s="61"/>
      <c r="D23" s="62"/>
      <c r="E23" s="61"/>
    </row>
    <row r="24" spans="1:17" x14ac:dyDescent="0.35">
      <c r="B24" s="61"/>
      <c r="C24" s="61"/>
      <c r="D24" s="62"/>
      <c r="E24" s="61"/>
    </row>
    <row r="25" spans="1:17" ht="21.5" thickBot="1" x14ac:dyDescent="0.4">
      <c r="B25" s="63" t="s">
        <v>16</v>
      </c>
      <c r="C25" s="64"/>
      <c r="D25" s="65" t="s">
        <v>17</v>
      </c>
      <c r="E25" s="64"/>
      <c r="F25" s="64"/>
      <c r="G25" s="64"/>
      <c r="H25" s="66" t="s">
        <v>18</v>
      </c>
      <c r="I25" s="64"/>
      <c r="J25" s="65" t="s">
        <v>19</v>
      </c>
      <c r="K25" s="64"/>
      <c r="L25" s="64"/>
      <c r="M25" s="64"/>
      <c r="N25" s="64"/>
      <c r="O25" s="64"/>
    </row>
    <row r="26" spans="1:17" ht="21.5" thickTop="1" x14ac:dyDescent="0.35">
      <c r="B26" s="67" t="s">
        <v>1</v>
      </c>
      <c r="D26" s="67" t="s">
        <v>20</v>
      </c>
      <c r="H26" s="68" t="s">
        <v>21</v>
      </c>
      <c r="J26" s="69" t="s">
        <v>22</v>
      </c>
    </row>
    <row r="27" spans="1:17" ht="21" x14ac:dyDescent="0.35">
      <c r="B27" s="67" t="s">
        <v>5</v>
      </c>
      <c r="D27" s="67" t="s">
        <v>20</v>
      </c>
      <c r="H27" s="68" t="s">
        <v>21</v>
      </c>
      <c r="J27" s="69" t="s">
        <v>23</v>
      </c>
    </row>
    <row r="28" spans="1:17" ht="21" x14ac:dyDescent="0.35">
      <c r="B28" s="67" t="s">
        <v>6</v>
      </c>
      <c r="D28" s="67" t="s">
        <v>24</v>
      </c>
      <c r="H28" s="68" t="s">
        <v>25</v>
      </c>
      <c r="J28" s="69" t="s">
        <v>26</v>
      </c>
    </row>
    <row r="29" spans="1:17" ht="21" x14ac:dyDescent="0.35">
      <c r="B29" s="67" t="s">
        <v>3</v>
      </c>
      <c r="D29" s="67" t="s">
        <v>27</v>
      </c>
      <c r="H29" s="68" t="s">
        <v>28</v>
      </c>
      <c r="J29" s="69" t="s">
        <v>29</v>
      </c>
    </row>
    <row r="30" spans="1:17" ht="21" x14ac:dyDescent="0.35">
      <c r="B30" s="67" t="s">
        <v>7</v>
      </c>
      <c r="D30" s="67" t="s">
        <v>30</v>
      </c>
      <c r="H30" s="68" t="s">
        <v>31</v>
      </c>
      <c r="J30" s="69" t="s">
        <v>32</v>
      </c>
    </row>
    <row r="31" spans="1:17" ht="21" x14ac:dyDescent="0.35">
      <c r="B31" s="67" t="s">
        <v>8</v>
      </c>
      <c r="D31" s="67" t="s">
        <v>33</v>
      </c>
      <c r="H31" s="68" t="s">
        <v>34</v>
      </c>
      <c r="J31" s="69" t="s">
        <v>35</v>
      </c>
    </row>
    <row r="32" spans="1:17" ht="21" x14ac:dyDescent="0.35">
      <c r="B32" s="67" t="s">
        <v>2</v>
      </c>
      <c r="D32" s="67" t="s">
        <v>36</v>
      </c>
      <c r="H32" s="68" t="s">
        <v>37</v>
      </c>
      <c r="J32" s="69" t="s">
        <v>38</v>
      </c>
    </row>
    <row r="33" spans="2:10" ht="21" x14ac:dyDescent="0.5">
      <c r="B33" s="67" t="s">
        <v>4</v>
      </c>
      <c r="D33" s="67" t="s">
        <v>39</v>
      </c>
      <c r="G33" s="70" t="s">
        <v>41</v>
      </c>
      <c r="H33" s="68"/>
      <c r="J33" s="69" t="s">
        <v>40</v>
      </c>
    </row>
  </sheetData>
  <mergeCells count="3">
    <mergeCell ref="B2:D2"/>
    <mergeCell ref="H2:J2"/>
    <mergeCell ref="N2:O2"/>
  </mergeCells>
  <hyperlinks>
    <hyperlink ref="J26" r:id="rId1" xr:uid="{DC6F5519-5F17-44DA-96CA-D037F3A05846}"/>
    <hyperlink ref="J28" r:id="rId2" xr:uid="{03927687-8639-4F4B-B65D-9A8815AE4F3C}"/>
    <hyperlink ref="J31" r:id="rId3" xr:uid="{6A88280E-A7CF-4FC9-ABA1-2B14843C9652}"/>
    <hyperlink ref="J29" r:id="rId4" xr:uid="{CF3F7993-FB40-471B-AF2B-EB83FFA2DC25}"/>
    <hyperlink ref="J27" r:id="rId5" xr:uid="{3D125527-8350-450E-9465-A1A98DBC973D}"/>
    <hyperlink ref="J30" r:id="rId6" xr:uid="{CFF4312A-1634-4321-BD48-717D45249F0A}"/>
    <hyperlink ref="J32" r:id="rId7" xr:uid="{EB23FA5D-395E-49C7-82F8-59C4F983AE83}"/>
  </hyperlinks>
  <pageMargins left="0.70866141732283472" right="0.70866141732283472" top="1.1811023622047245" bottom="0" header="0.39370078740157483" footer="0"/>
  <pageSetup paperSize="9" scale="88" fitToHeight="0" orientation="landscape" horizontalDpi="0" verticalDpi="0" r:id="rId8"/>
  <headerFooter>
    <oddHeader>&amp;L&amp;G&amp;C&amp;24JUNIOR SQUASH LEAGUE
SEASON 2017-18</oddHeader>
  </headerFooter>
  <legacyDrawingHF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94112-AF33-4163-8043-080E7123A2BA}">
  <dimension ref="A1:AC27"/>
  <sheetViews>
    <sheetView topLeftCell="A9" zoomScale="92" zoomScaleNormal="92" workbookViewId="0">
      <selection activeCell="F24" sqref="F24"/>
    </sheetView>
  </sheetViews>
  <sheetFormatPr defaultRowHeight="14.5" x14ac:dyDescent="0.35"/>
  <cols>
    <col min="1" max="1" width="3.6328125" style="1" customWidth="1"/>
    <col min="2" max="3" width="18.1796875" style="1" customWidth="1"/>
    <col min="4" max="4" width="3.6328125" style="1" customWidth="1"/>
    <col min="5" max="7" width="17.6328125" style="2" customWidth="1"/>
    <col min="8" max="8" width="4.6328125" style="2" customWidth="1"/>
    <col min="9" max="9" width="17.1796875" style="2" bestFit="1" customWidth="1"/>
    <col min="10" max="10" width="3.6328125" style="2" customWidth="1"/>
    <col min="11" max="13" width="17.6328125" style="2" customWidth="1"/>
    <col min="14" max="14" width="4.6328125" style="2" customWidth="1"/>
    <col min="15" max="15" width="17.1796875" style="2" bestFit="1" customWidth="1"/>
    <col min="16" max="16" width="3.6328125" style="2" customWidth="1"/>
    <col min="17" max="17" width="17.6328125" style="2" customWidth="1"/>
    <col min="18" max="18" width="10.6328125" style="2" hidden="1" customWidth="1"/>
    <col min="19" max="19" width="4.6328125" style="2" hidden="1" customWidth="1"/>
    <col min="20" max="20" width="10.6328125" style="2" hidden="1" customWidth="1"/>
    <col min="21" max="16384" width="8.7265625" style="1"/>
  </cols>
  <sheetData>
    <row r="1" spans="1:29" ht="15" thickBot="1" x14ac:dyDescent="0.4">
      <c r="I1" s="2" t="s">
        <v>0</v>
      </c>
      <c r="O1" s="2" t="s">
        <v>0</v>
      </c>
      <c r="Q1" s="73" t="str">
        <f>IF(COUNTBLANK(B2:B8)=1,"Resting","Team 1")</f>
        <v>Resting</v>
      </c>
      <c r="R1" s="73" t="s">
        <v>44</v>
      </c>
    </row>
    <row r="2" spans="1:29" ht="15" thickBot="1" x14ac:dyDescent="0.4">
      <c r="A2" s="1">
        <v>1</v>
      </c>
      <c r="B2" s="1" t="s">
        <v>1</v>
      </c>
      <c r="C2" s="1" t="s">
        <v>1</v>
      </c>
      <c r="E2" s="3">
        <v>3</v>
      </c>
      <c r="F2" s="4">
        <v>1</v>
      </c>
      <c r="G2" s="5">
        <v>5</v>
      </c>
      <c r="H2" s="5"/>
      <c r="I2" s="79">
        <v>5</v>
      </c>
      <c r="J2" s="4"/>
      <c r="K2" s="3">
        <v>4</v>
      </c>
      <c r="L2" s="4">
        <v>2</v>
      </c>
      <c r="M2" s="5">
        <v>7</v>
      </c>
      <c r="N2" s="5">
        <f>SUM(K2:M2,E2:G2,Q2)</f>
        <v>28</v>
      </c>
      <c r="O2" s="79">
        <v>2</v>
      </c>
      <c r="P2" s="4"/>
      <c r="Q2" s="6">
        <f t="shared" ref="Q2:Q6" si="0">28-SUM(K2:M2)-SUM(E2:G2)</f>
        <v>6</v>
      </c>
      <c r="R2" s="5"/>
      <c r="S2" s="5"/>
      <c r="T2" s="5"/>
    </row>
    <row r="3" spans="1:29" ht="15" thickBot="1" x14ac:dyDescent="0.4">
      <c r="A3" s="1">
        <v>2</v>
      </c>
      <c r="B3" s="72" t="s">
        <v>7</v>
      </c>
      <c r="C3" s="72" t="s">
        <v>7</v>
      </c>
      <c r="E3" s="8">
        <v>3</v>
      </c>
      <c r="F3" s="9">
        <v>4</v>
      </c>
      <c r="G3" s="10">
        <v>6</v>
      </c>
      <c r="H3" s="10"/>
      <c r="I3" s="80">
        <v>3</v>
      </c>
      <c r="J3" s="9"/>
      <c r="K3" s="8">
        <v>1</v>
      </c>
      <c r="L3" s="9">
        <v>2</v>
      </c>
      <c r="M3" s="10">
        <v>7</v>
      </c>
      <c r="N3" s="5">
        <f t="shared" ref="N3:N8" si="1">SUM(K3:M3,E3:G3,Q3)</f>
        <v>28</v>
      </c>
      <c r="O3" s="82">
        <v>1</v>
      </c>
      <c r="P3" s="9"/>
      <c r="Q3" s="11">
        <f t="shared" si="0"/>
        <v>5</v>
      </c>
      <c r="R3" s="10"/>
      <c r="S3" s="10"/>
      <c r="T3" s="10"/>
      <c r="U3" s="2"/>
    </row>
    <row r="4" spans="1:29" ht="15" thickBot="1" x14ac:dyDescent="0.4">
      <c r="A4" s="1">
        <v>4</v>
      </c>
      <c r="B4" s="72" t="s">
        <v>42</v>
      </c>
      <c r="C4" s="72" t="s">
        <v>2</v>
      </c>
      <c r="E4" s="14">
        <v>2</v>
      </c>
      <c r="F4" s="15">
        <v>3</v>
      </c>
      <c r="G4" s="16">
        <v>4</v>
      </c>
      <c r="H4" s="10"/>
      <c r="I4" s="81">
        <v>4</v>
      </c>
      <c r="J4" s="9"/>
      <c r="K4" s="14">
        <v>5</v>
      </c>
      <c r="L4" s="15">
        <v>6</v>
      </c>
      <c r="M4" s="16">
        <v>7</v>
      </c>
      <c r="N4" s="5">
        <f t="shared" si="1"/>
        <v>28</v>
      </c>
      <c r="O4" s="81">
        <v>6</v>
      </c>
      <c r="P4" s="9"/>
      <c r="Q4" s="85">
        <f t="shared" si="0"/>
        <v>1</v>
      </c>
      <c r="R4" s="16"/>
      <c r="S4" s="16"/>
      <c r="T4" s="18"/>
    </row>
    <row r="5" spans="1:29" ht="15" thickBot="1" x14ac:dyDescent="0.4">
      <c r="A5" s="1">
        <v>3</v>
      </c>
      <c r="B5" s="72" t="s">
        <v>3</v>
      </c>
      <c r="C5" s="72" t="s">
        <v>3</v>
      </c>
      <c r="E5" s="74">
        <v>6</v>
      </c>
      <c r="F5" s="75">
        <v>1</v>
      </c>
      <c r="G5" s="76">
        <v>4</v>
      </c>
      <c r="H5" s="11"/>
      <c r="I5" s="78">
        <v>1</v>
      </c>
      <c r="J5" s="11"/>
      <c r="K5" s="74">
        <v>2</v>
      </c>
      <c r="L5" s="75">
        <v>3</v>
      </c>
      <c r="M5" s="76">
        <v>5</v>
      </c>
      <c r="N5" s="76">
        <f>SUM(K5:M5,E5:G5,Q5)</f>
        <v>28</v>
      </c>
      <c r="O5" s="78">
        <v>3</v>
      </c>
      <c r="P5" s="11"/>
      <c r="Q5" s="78">
        <f t="shared" si="0"/>
        <v>7</v>
      </c>
      <c r="R5" s="10"/>
      <c r="S5" s="10"/>
      <c r="T5" s="10"/>
    </row>
    <row r="6" spans="1:29" ht="15" thickBot="1" x14ac:dyDescent="0.4">
      <c r="A6" s="1">
        <v>6</v>
      </c>
      <c r="B6" s="72" t="s">
        <v>5</v>
      </c>
      <c r="C6" s="72" t="s">
        <v>5</v>
      </c>
      <c r="E6" s="8">
        <v>1</v>
      </c>
      <c r="F6" s="9">
        <v>5</v>
      </c>
      <c r="G6" s="5">
        <v>4</v>
      </c>
      <c r="H6" s="11"/>
      <c r="I6" s="84">
        <v>7</v>
      </c>
      <c r="J6" s="9"/>
      <c r="K6" s="3">
        <v>6</v>
      </c>
      <c r="L6" s="9">
        <v>3</v>
      </c>
      <c r="M6" s="10">
        <v>7</v>
      </c>
      <c r="N6" s="10">
        <f t="shared" si="1"/>
        <v>28</v>
      </c>
      <c r="O6" s="83">
        <v>6</v>
      </c>
      <c r="P6" s="9"/>
      <c r="Q6" s="11">
        <f t="shared" si="0"/>
        <v>2</v>
      </c>
      <c r="R6" s="10"/>
      <c r="S6" s="10"/>
      <c r="T6" s="10"/>
    </row>
    <row r="7" spans="1:29" ht="15" thickBot="1" x14ac:dyDescent="0.4">
      <c r="A7" s="1">
        <v>5</v>
      </c>
      <c r="B7" s="72" t="s">
        <v>6</v>
      </c>
      <c r="C7" s="72" t="s">
        <v>6</v>
      </c>
      <c r="E7" s="8">
        <v>5</v>
      </c>
      <c r="F7" s="9">
        <v>6</v>
      </c>
      <c r="G7" s="10">
        <v>2</v>
      </c>
      <c r="H7" s="10"/>
      <c r="I7" s="84">
        <v>2</v>
      </c>
      <c r="J7" s="11"/>
      <c r="K7" s="8">
        <v>3</v>
      </c>
      <c r="L7" s="9">
        <v>1</v>
      </c>
      <c r="M7" s="10">
        <v>7</v>
      </c>
      <c r="N7" s="5">
        <f>SUM(K7:M7,E7:G7,Q7)</f>
        <v>28</v>
      </c>
      <c r="O7" s="84">
        <v>3</v>
      </c>
      <c r="P7" s="11"/>
      <c r="Q7" s="11">
        <f>28-SUM(K7:M7)-SUM(E7:G7)</f>
        <v>4</v>
      </c>
      <c r="R7" s="5"/>
      <c r="S7" s="5"/>
      <c r="T7" s="5"/>
    </row>
    <row r="8" spans="1:29" ht="15" thickBot="1" x14ac:dyDescent="0.4">
      <c r="A8" s="1">
        <v>7</v>
      </c>
      <c r="B8" s="72"/>
      <c r="C8" s="72" t="s">
        <v>8</v>
      </c>
      <c r="E8" s="14">
        <v>2</v>
      </c>
      <c r="F8" s="15">
        <v>6</v>
      </c>
      <c r="G8" s="16">
        <v>1</v>
      </c>
      <c r="H8" s="10"/>
      <c r="I8" s="86">
        <v>1</v>
      </c>
      <c r="J8" s="9"/>
      <c r="K8" s="14">
        <v>4</v>
      </c>
      <c r="L8" s="15">
        <v>5</v>
      </c>
      <c r="M8" s="16">
        <v>7</v>
      </c>
      <c r="N8" s="76">
        <f t="shared" si="1"/>
        <v>28</v>
      </c>
      <c r="O8" s="87">
        <v>5</v>
      </c>
      <c r="P8" s="9"/>
      <c r="Q8" s="85">
        <f t="shared" ref="Q8" si="2">28-SUM(K8:M8)-SUM(E8:G8)</f>
        <v>3</v>
      </c>
      <c r="R8" s="10"/>
      <c r="S8" s="10"/>
      <c r="T8" s="21"/>
    </row>
    <row r="9" spans="1:29" ht="15" thickBot="1" x14ac:dyDescent="0.4">
      <c r="B9" s="72"/>
      <c r="C9" s="72"/>
      <c r="E9" s="8"/>
      <c r="F9" s="9"/>
      <c r="G9" s="10"/>
    </row>
    <row r="10" spans="1:29" ht="15" thickBot="1" x14ac:dyDescent="0.4">
      <c r="C10" s="22" t="s">
        <v>9</v>
      </c>
      <c r="E10" s="202" t="s">
        <v>10</v>
      </c>
      <c r="F10" s="203"/>
      <c r="G10" s="204"/>
      <c r="H10" s="71"/>
      <c r="I10" s="30" t="s">
        <v>13</v>
      </c>
      <c r="K10" s="202" t="s">
        <v>11</v>
      </c>
      <c r="L10" s="203"/>
      <c r="M10" s="204"/>
      <c r="N10" s="71"/>
      <c r="O10" s="30" t="s">
        <v>13</v>
      </c>
      <c r="Q10" s="208" t="s">
        <v>43</v>
      </c>
      <c r="R10" s="209"/>
      <c r="S10" s="71"/>
      <c r="T10" s="30" t="s">
        <v>13</v>
      </c>
      <c r="V10" s="7"/>
      <c r="W10" s="7">
        <v>1</v>
      </c>
      <c r="X10" s="7">
        <v>2</v>
      </c>
      <c r="Y10" s="7">
        <v>3</v>
      </c>
      <c r="Z10" s="7">
        <v>4</v>
      </c>
      <c r="AA10" s="7">
        <v>5</v>
      </c>
      <c r="AB10" s="7">
        <v>6</v>
      </c>
      <c r="AC10" s="7">
        <v>7</v>
      </c>
    </row>
    <row r="11" spans="1:29" ht="20" customHeight="1" x14ac:dyDescent="0.35">
      <c r="A11" s="1">
        <v>1</v>
      </c>
      <c r="B11" s="72" t="s">
        <v>98</v>
      </c>
      <c r="C11" s="23">
        <v>43037</v>
      </c>
      <c r="E11" s="3" t="str">
        <f>IF(INDEX($A$2:$B$8,MATCH(E2,$A$2:$A$8,0),2)=0,"",INDEX($A$2:$B$8,MATCH(E2,$A$2:$A$8,0),2))</f>
        <v>Scotstoun 1</v>
      </c>
      <c r="F11" s="4" t="str">
        <f>IF(INDEX($A$2:$B$8,MATCH(F2,$A$2:$A$8,0),2)=0,"",INDEX($A$2:$B$8,MATCH(F2,$A$2:$A$8,0),2))</f>
        <v>Giffnock 1</v>
      </c>
      <c r="G11" s="5" t="str">
        <f>IF(INDEX($A$2:$B$8,MATCH(G2,$A$2:$A$8,0),2)=0,"",INDEX($A$2:$B$8,MATCH(G2,$A$2:$A$8,0),2))</f>
        <v>Newlands</v>
      </c>
      <c r="H11" s="5" t="s">
        <v>14</v>
      </c>
      <c r="I11" s="24" t="str">
        <f>INDEX($A$2:$C$8,MATCH(I2,$A$2:$A$8,0),3)</f>
        <v>Newlands</v>
      </c>
      <c r="J11" s="11"/>
      <c r="K11" s="3" t="str">
        <f>IF(INDEX($A$2:$B$8,MATCH(K2,$A$2:$A$8,0),2)=0,"",INDEX($A$2:$B$8,MATCH(K2,$A$2:$A$8,0),2))</f>
        <v>Western/ Townend</v>
      </c>
      <c r="L11" s="4" t="str">
        <f>IF(INDEX($A$2:$B$8,MATCH(L2,$A$2:$A$8,0),2)=0,"",INDEX($A$2:$B$8,MATCH(L2,$A$2:$A$8,0),2))</f>
        <v>Scotstoun 2</v>
      </c>
      <c r="M11" s="5" t="str">
        <f>IF(INDEX($A$2:$B$8,MATCH(M2,$A$2:$A$8,0),2)=0,"",INDEX($A$2:$B$8,MATCH(M2,$A$2:$A$8,0),2))</f>
        <v/>
      </c>
      <c r="N11" s="5" t="s">
        <v>14</v>
      </c>
      <c r="O11" s="24" t="str">
        <f>INDEX($A$2:$C$8,MATCH(O2,$A$2:$A$8,0),3)</f>
        <v>Scotstoun 2</v>
      </c>
      <c r="P11" s="11"/>
      <c r="Q11" s="3" t="str">
        <f t="shared" ref="Q11:Q17" si="3">IF(INDEX($A$2:$B$8,MATCH(Q2,$A$2:$A$8,0),2)=0,"",INDEX($A$2:$B$8,MATCH(Q2,$A$2:$A$8,0),2))</f>
        <v>Giffnock 2</v>
      </c>
      <c r="R11" s="5" t="e">
        <f>INDEX($A$2:$B$8,MATCH(R2,$A$2:$A$8,0),2)</f>
        <v>#N/A</v>
      </c>
      <c r="S11" s="5" t="s">
        <v>14</v>
      </c>
      <c r="T11" s="25" t="e">
        <f>INDEX($A$2:$B$8,MATCH(T2,$A$2:$A$8,0),2)</f>
        <v>#N/A</v>
      </c>
      <c r="V11" s="7">
        <v>1</v>
      </c>
      <c r="W11" s="12">
        <f t="shared" ref="W11:AC17" si="4">COUNTIFS($E$2:$E$8,$V11,$F$2:$F$8,W$10)+COUNTIFS($E$2:$E$8,$V11,$G$2:$G$8,W$10)+COUNTIFS($F$2:$F$8,$V11,$E$2:$E$8,W$10)+COUNTIFS($F$2:$F$8,$V11,$G$2:$G$8,W$10)+COUNTIFS($G$2:$G$8,$V11,$E$2:$E$8,W$10)+COUNTIFS($G$2:$G$8,$V11,$F$2:$F$8,W$10)+COUNTIFS($K$2:$K$8,$V11,$L$2:$L$8,W$10)+COUNTIFS($K$2:$K$8,$V11,$M$2:$M$8,W$10)+COUNTIFS($L$2:$L$8,$V11,$K$2:$K$8,W$10)+COUNTIFS($L$2:$L$8,$V11,$M$2:$M$8,W$10)+COUNTIFS($M$2:$M$8,$V11,$K$2:$K$8,W$10)+COUNTIFS($M$2:$M$8,$V11,$L$2:$L$8,W$10)+COUNTIFS($Q$2:$Q$8,$V11,$R$2:$R$8,W$10)++COUNTIFS($R$2:$R$8,$V11,$Q$2:$Q$8,W$10)</f>
        <v>0</v>
      </c>
      <c r="X11" s="2">
        <f t="shared" si="4"/>
        <v>2</v>
      </c>
      <c r="Y11" s="2">
        <f t="shared" si="4"/>
        <v>2</v>
      </c>
      <c r="Z11" s="2">
        <f t="shared" si="4"/>
        <v>2</v>
      </c>
      <c r="AA11" s="2">
        <f t="shared" si="4"/>
        <v>2</v>
      </c>
      <c r="AB11" s="2">
        <f t="shared" si="4"/>
        <v>2</v>
      </c>
      <c r="AC11" s="2">
        <f t="shared" si="4"/>
        <v>2</v>
      </c>
    </row>
    <row r="12" spans="1:29" ht="20" customHeight="1" x14ac:dyDescent="0.35">
      <c r="A12" s="1">
        <v>2</v>
      </c>
      <c r="B12" s="72" t="s">
        <v>100</v>
      </c>
      <c r="C12" s="23">
        <v>43051</v>
      </c>
      <c r="E12" s="8" t="str">
        <f t="shared" ref="E12:G12" si="5">IF(INDEX($A$2:$B$8,MATCH(E3,$A$2:$A$8,0),2)=0,"",INDEX($A$2:$B$8,MATCH(E3,$A$2:$A$8,0),2))</f>
        <v>Scotstoun 1</v>
      </c>
      <c r="F12" s="9" t="str">
        <f t="shared" si="5"/>
        <v>Western/ Townend</v>
      </c>
      <c r="G12" s="10" t="str">
        <f t="shared" si="5"/>
        <v>Giffnock 2</v>
      </c>
      <c r="H12" s="10" t="s">
        <v>14</v>
      </c>
      <c r="I12" s="26" t="str">
        <f t="shared" ref="I12:I17" si="6">INDEX($A$2:$C$8,MATCH(I3,$A$2:$A$8,0),3)</f>
        <v>Scotstoun 1</v>
      </c>
      <c r="J12" s="9"/>
      <c r="K12" s="8" t="str">
        <f t="shared" ref="K12:M12" si="7">IF(INDEX($A$2:$B$8,MATCH(K3,$A$2:$A$8,0),2)=0,"",INDEX($A$2:$B$8,MATCH(K3,$A$2:$A$8,0),2))</f>
        <v>Giffnock 1</v>
      </c>
      <c r="L12" s="9" t="str">
        <f t="shared" si="7"/>
        <v>Scotstoun 2</v>
      </c>
      <c r="M12" s="10" t="str">
        <f t="shared" si="7"/>
        <v/>
      </c>
      <c r="N12" s="10" t="s">
        <v>14</v>
      </c>
      <c r="O12" s="26" t="str">
        <f t="shared" ref="O12:O17" si="8">INDEX($A$2:$C$8,MATCH(O3,$A$2:$A$8,0),3)</f>
        <v>Giffnock 1</v>
      </c>
      <c r="P12" s="9"/>
      <c r="Q12" s="8" t="str">
        <f t="shared" si="3"/>
        <v>Newlands</v>
      </c>
      <c r="R12" s="10" t="e">
        <f>INDEX($A$2:$B$8,MATCH(R5,$A$2:$A$8,0),2)</f>
        <v>#N/A</v>
      </c>
      <c r="S12" s="10" t="s">
        <v>14</v>
      </c>
      <c r="T12" s="27" t="e">
        <f>INDEX($A$2:$B$8,MATCH(T5,$A$2:$A$8,0),2)</f>
        <v>#N/A</v>
      </c>
      <c r="V12" s="7">
        <v>2</v>
      </c>
      <c r="W12" s="2">
        <f t="shared" si="4"/>
        <v>2</v>
      </c>
      <c r="X12" s="12">
        <f t="shared" si="4"/>
        <v>0</v>
      </c>
      <c r="Y12" s="2">
        <f t="shared" si="4"/>
        <v>2</v>
      </c>
      <c r="Z12" s="2">
        <f t="shared" si="4"/>
        <v>2</v>
      </c>
      <c r="AA12" s="2">
        <f t="shared" si="4"/>
        <v>2</v>
      </c>
      <c r="AB12" s="2">
        <f t="shared" si="4"/>
        <v>2</v>
      </c>
      <c r="AC12" s="2">
        <f t="shared" si="4"/>
        <v>2</v>
      </c>
    </row>
    <row r="13" spans="1:29" ht="20" customHeight="1" thickBot="1" x14ac:dyDescent="0.4">
      <c r="A13" s="1">
        <v>3</v>
      </c>
      <c r="C13" s="23">
        <v>43086</v>
      </c>
      <c r="E13" s="8" t="str">
        <f t="shared" ref="E13:G13" si="9">IF(INDEX($A$2:$B$8,MATCH(E4,$A$2:$A$8,0),2)=0,"",INDEX($A$2:$B$8,MATCH(E4,$A$2:$A$8,0),2))</f>
        <v>Scotstoun 2</v>
      </c>
      <c r="F13" s="9" t="str">
        <f t="shared" si="9"/>
        <v>Scotstoun 1</v>
      </c>
      <c r="G13" s="10" t="str">
        <f t="shared" si="9"/>
        <v>Western/ Townend</v>
      </c>
      <c r="H13" s="10" t="s">
        <v>14</v>
      </c>
      <c r="I13" s="26" t="str">
        <f t="shared" si="6"/>
        <v>Western</v>
      </c>
      <c r="J13" s="9"/>
      <c r="K13" s="8" t="str">
        <f t="shared" ref="K13:M13" si="10">IF(INDEX($A$2:$B$8,MATCH(K4,$A$2:$A$8,0),2)=0,"",INDEX($A$2:$B$8,MATCH(K4,$A$2:$A$8,0),2))</f>
        <v>Newlands</v>
      </c>
      <c r="L13" s="9" t="str">
        <f t="shared" si="10"/>
        <v>Giffnock 2</v>
      </c>
      <c r="M13" s="10" t="str">
        <f t="shared" si="10"/>
        <v/>
      </c>
      <c r="N13" s="10" t="s">
        <v>14</v>
      </c>
      <c r="O13" s="26" t="str">
        <f t="shared" si="8"/>
        <v>Giffnock 2</v>
      </c>
      <c r="P13" s="9"/>
      <c r="Q13" s="8" t="str">
        <f t="shared" si="3"/>
        <v>Giffnock 1</v>
      </c>
      <c r="R13" s="10" t="e">
        <f>INDEX($A$2:$B$8,MATCH(R3,$A$2:$A$8,0),2)</f>
        <v>#N/A</v>
      </c>
      <c r="S13" s="10" t="s">
        <v>14</v>
      </c>
      <c r="T13" s="27" t="e">
        <f>INDEX($A$2:$B$8,MATCH(T3,$A$2:$A$8,0),2)</f>
        <v>#N/A</v>
      </c>
      <c r="V13" s="7">
        <v>3</v>
      </c>
      <c r="W13" s="2">
        <f t="shared" si="4"/>
        <v>2</v>
      </c>
      <c r="X13" s="2">
        <f t="shared" si="4"/>
        <v>2</v>
      </c>
      <c r="Y13" s="12">
        <f t="shared" si="4"/>
        <v>0</v>
      </c>
      <c r="Z13" s="2">
        <f t="shared" si="4"/>
        <v>2</v>
      </c>
      <c r="AA13" s="2">
        <f t="shared" si="4"/>
        <v>2</v>
      </c>
      <c r="AB13" s="2">
        <f t="shared" si="4"/>
        <v>2</v>
      </c>
      <c r="AC13" s="2">
        <f t="shared" si="4"/>
        <v>2</v>
      </c>
    </row>
    <row r="14" spans="1:29" ht="20" customHeight="1" thickBot="1" x14ac:dyDescent="0.4">
      <c r="A14" s="1">
        <v>4</v>
      </c>
      <c r="C14" s="23">
        <v>42749</v>
      </c>
      <c r="E14" s="74" t="str">
        <f t="shared" ref="E14:G14" si="11">IF(INDEX($A$2:$B$8,MATCH(E5,$A$2:$A$8,0),2)=0,"",INDEX($A$2:$B$8,MATCH(E5,$A$2:$A$8,0),2))</f>
        <v>Giffnock 2</v>
      </c>
      <c r="F14" s="75" t="str">
        <f t="shared" si="11"/>
        <v>Giffnock 1</v>
      </c>
      <c r="G14" s="76" t="str">
        <f t="shared" si="11"/>
        <v>Western/ Townend</v>
      </c>
      <c r="H14" s="76" t="s">
        <v>14</v>
      </c>
      <c r="I14" s="77" t="str">
        <f t="shared" si="6"/>
        <v>Giffnock 1</v>
      </c>
      <c r="J14" s="9"/>
      <c r="K14" s="74" t="str">
        <f t="shared" ref="K14:M14" si="12">IF(INDEX($A$2:$B$8,MATCH(K5,$A$2:$A$8,0),2)=0,"",INDEX($A$2:$B$8,MATCH(K5,$A$2:$A$8,0),2))</f>
        <v>Scotstoun 2</v>
      </c>
      <c r="L14" s="75" t="str">
        <f t="shared" si="12"/>
        <v>Scotstoun 1</v>
      </c>
      <c r="M14" s="76" t="str">
        <f t="shared" si="12"/>
        <v>Newlands</v>
      </c>
      <c r="N14" s="76" t="s">
        <v>14</v>
      </c>
      <c r="O14" s="77" t="str">
        <f t="shared" si="8"/>
        <v>Scotstoun 1</v>
      </c>
      <c r="P14" s="9"/>
      <c r="Q14" s="78" t="str">
        <f t="shared" si="3"/>
        <v/>
      </c>
      <c r="R14" s="16" t="e">
        <f>INDEX($A$2:$B$8,MATCH(R4,$A$2:$A$8,0),2)</f>
        <v>#N/A</v>
      </c>
      <c r="S14" s="16" t="s">
        <v>14</v>
      </c>
      <c r="T14" s="29" t="e">
        <f>INDEX($A$2:$B$8,MATCH(T4,$A$2:$A$8,0),2)</f>
        <v>#N/A</v>
      </c>
      <c r="V14" s="7">
        <v>4</v>
      </c>
      <c r="W14" s="2">
        <f t="shared" si="4"/>
        <v>2</v>
      </c>
      <c r="X14" s="2">
        <f t="shared" si="4"/>
        <v>2</v>
      </c>
      <c r="Y14" s="2">
        <f t="shared" si="4"/>
        <v>2</v>
      </c>
      <c r="Z14" s="12">
        <f t="shared" si="4"/>
        <v>0</v>
      </c>
      <c r="AA14" s="2">
        <f t="shared" si="4"/>
        <v>2</v>
      </c>
      <c r="AB14" s="2">
        <f t="shared" si="4"/>
        <v>2</v>
      </c>
      <c r="AC14" s="2">
        <f t="shared" si="4"/>
        <v>2</v>
      </c>
    </row>
    <row r="15" spans="1:29" ht="20" customHeight="1" x14ac:dyDescent="0.35">
      <c r="A15" s="1">
        <v>5</v>
      </c>
      <c r="C15" s="23">
        <v>42763</v>
      </c>
      <c r="E15" s="3" t="str">
        <f t="shared" ref="E15:G15" si="13">IF(INDEX($A$2:$B$8,MATCH(E6,$A$2:$A$8,0),2)=0,"",INDEX($A$2:$B$8,MATCH(E6,$A$2:$A$8,0),2))</f>
        <v>Giffnock 1</v>
      </c>
      <c r="F15" s="4" t="str">
        <f t="shared" si="13"/>
        <v>Newlands</v>
      </c>
      <c r="G15" s="5" t="str">
        <f t="shared" si="13"/>
        <v>Western/ Townend</v>
      </c>
      <c r="H15" s="5" t="s">
        <v>14</v>
      </c>
      <c r="I15" s="24" t="str">
        <f t="shared" si="6"/>
        <v>Townend</v>
      </c>
      <c r="J15" s="11"/>
      <c r="K15" s="3" t="str">
        <f t="shared" ref="K15:M15" si="14">IF(INDEX($A$2:$B$8,MATCH(K6,$A$2:$A$8,0),2)=0,"",INDEX($A$2:$B$8,MATCH(K6,$A$2:$A$8,0),2))</f>
        <v>Giffnock 2</v>
      </c>
      <c r="L15" s="4" t="str">
        <f t="shared" si="14"/>
        <v>Scotstoun 1</v>
      </c>
      <c r="M15" s="5" t="str">
        <f t="shared" si="14"/>
        <v/>
      </c>
      <c r="N15" s="5" t="s">
        <v>14</v>
      </c>
      <c r="O15" s="24" t="str">
        <f t="shared" si="8"/>
        <v>Giffnock 2</v>
      </c>
      <c r="P15" s="11"/>
      <c r="Q15" s="3" t="str">
        <f t="shared" si="3"/>
        <v>Scotstoun 2</v>
      </c>
      <c r="R15" s="5" t="e">
        <f>INDEX($A$2:$B$8,MATCH(R7,$A$2:$A$8,0),2)</f>
        <v>#N/A</v>
      </c>
      <c r="S15" s="5" t="s">
        <v>14</v>
      </c>
      <c r="T15" s="25" t="e">
        <f>INDEX($A$2:$B$8,MATCH(T7,$A$2:$A$8,0),2)</f>
        <v>#N/A</v>
      </c>
      <c r="V15" s="7">
        <v>5</v>
      </c>
      <c r="W15" s="2">
        <f t="shared" si="4"/>
        <v>2</v>
      </c>
      <c r="X15" s="2">
        <f t="shared" si="4"/>
        <v>2</v>
      </c>
      <c r="Y15" s="2">
        <f t="shared" si="4"/>
        <v>2</v>
      </c>
      <c r="Z15" s="2">
        <f t="shared" si="4"/>
        <v>2</v>
      </c>
      <c r="AA15" s="12">
        <f t="shared" si="4"/>
        <v>0</v>
      </c>
      <c r="AB15" s="2">
        <f t="shared" si="4"/>
        <v>2</v>
      </c>
      <c r="AC15" s="2">
        <f t="shared" si="4"/>
        <v>2</v>
      </c>
    </row>
    <row r="16" spans="1:29" ht="20" customHeight="1" x14ac:dyDescent="0.35">
      <c r="A16" s="1">
        <v>6</v>
      </c>
      <c r="C16" s="23">
        <v>42798</v>
      </c>
      <c r="E16" s="8" t="str">
        <f t="shared" ref="E16:G16" si="15">IF(INDEX($A$2:$B$8,MATCH(E7,$A$2:$A$8,0),2)=0,"",INDEX($A$2:$B$8,MATCH(E7,$A$2:$A$8,0),2))</f>
        <v>Newlands</v>
      </c>
      <c r="F16" s="9" t="str">
        <f t="shared" si="15"/>
        <v>Giffnock 2</v>
      </c>
      <c r="G16" s="10" t="str">
        <f t="shared" si="15"/>
        <v>Scotstoun 2</v>
      </c>
      <c r="H16" s="10" t="s">
        <v>14</v>
      </c>
      <c r="I16" s="26" t="str">
        <f t="shared" si="6"/>
        <v>Scotstoun 2</v>
      </c>
      <c r="J16" s="9"/>
      <c r="K16" s="8" t="str">
        <f t="shared" ref="K16:M16" si="16">IF(INDEX($A$2:$B$8,MATCH(K7,$A$2:$A$8,0),2)=0,"",INDEX($A$2:$B$8,MATCH(K7,$A$2:$A$8,0),2))</f>
        <v>Scotstoun 1</v>
      </c>
      <c r="L16" s="9" t="str">
        <f t="shared" si="16"/>
        <v>Giffnock 1</v>
      </c>
      <c r="M16" s="10" t="str">
        <f t="shared" si="16"/>
        <v/>
      </c>
      <c r="N16" s="10" t="s">
        <v>14</v>
      </c>
      <c r="O16" s="26" t="str">
        <f t="shared" si="8"/>
        <v>Scotstoun 1</v>
      </c>
      <c r="P16" s="9"/>
      <c r="Q16" s="8" t="str">
        <f t="shared" si="3"/>
        <v>Western/ Townend</v>
      </c>
      <c r="R16" s="10" t="e">
        <f>INDEX($A$2:$B$8,MATCH(R6,$A$2:$A$8,0),2)</f>
        <v>#N/A</v>
      </c>
      <c r="S16" s="10" t="s">
        <v>14</v>
      </c>
      <c r="T16" s="27" t="e">
        <f>INDEX($A$2:$B$8,MATCH(T6,$A$2:$A$8,0),2)</f>
        <v>#N/A</v>
      </c>
      <c r="V16" s="7">
        <v>6</v>
      </c>
      <c r="W16" s="2">
        <f t="shared" si="4"/>
        <v>2</v>
      </c>
      <c r="X16" s="2">
        <f t="shared" si="4"/>
        <v>2</v>
      </c>
      <c r="Y16" s="2">
        <f t="shared" si="4"/>
        <v>2</v>
      </c>
      <c r="Z16" s="2">
        <f t="shared" si="4"/>
        <v>2</v>
      </c>
      <c r="AA16" s="2">
        <f t="shared" si="4"/>
        <v>2</v>
      </c>
      <c r="AB16" s="12">
        <f t="shared" si="4"/>
        <v>0</v>
      </c>
      <c r="AC16" s="2">
        <f t="shared" si="4"/>
        <v>2</v>
      </c>
    </row>
    <row r="17" spans="1:29" ht="20" customHeight="1" thickBot="1" x14ac:dyDescent="0.4">
      <c r="A17" s="1">
        <v>7</v>
      </c>
      <c r="C17" s="23">
        <v>42812</v>
      </c>
      <c r="E17" s="14" t="str">
        <f t="shared" ref="E17:G17" si="17">IF(INDEX($A$2:$B$8,MATCH(E8,$A$2:$A$8,0),2)=0,"",INDEX($A$2:$B$8,MATCH(E8,$A$2:$A$8,0),2))</f>
        <v>Scotstoun 2</v>
      </c>
      <c r="F17" s="15" t="str">
        <f t="shared" si="17"/>
        <v>Giffnock 2</v>
      </c>
      <c r="G17" s="16" t="str">
        <f t="shared" si="17"/>
        <v>Giffnock 1</v>
      </c>
      <c r="H17" s="16" t="s">
        <v>14</v>
      </c>
      <c r="I17" s="28" t="str">
        <f t="shared" si="6"/>
        <v>Giffnock 1</v>
      </c>
      <c r="J17" s="9"/>
      <c r="K17" s="14" t="str">
        <f t="shared" ref="K17:M17" si="18">IF(INDEX($A$2:$B$8,MATCH(K8,$A$2:$A$8,0),2)=0,"",INDEX($A$2:$B$8,MATCH(K8,$A$2:$A$8,0),2))</f>
        <v>Western/ Townend</v>
      </c>
      <c r="L17" s="15" t="str">
        <f t="shared" si="18"/>
        <v>Newlands</v>
      </c>
      <c r="M17" s="16" t="str">
        <f t="shared" si="18"/>
        <v/>
      </c>
      <c r="N17" s="16" t="s">
        <v>14</v>
      </c>
      <c r="O17" s="28" t="str">
        <f t="shared" si="8"/>
        <v>Newlands</v>
      </c>
      <c r="P17" s="9"/>
      <c r="Q17" s="14" t="str">
        <f t="shared" si="3"/>
        <v>Scotstoun 1</v>
      </c>
      <c r="R17" s="16" t="e">
        <f>INDEX($A$2:$B$8,MATCH(R8,$A$2:$A$8,0),2)</f>
        <v>#N/A</v>
      </c>
      <c r="S17" s="10" t="s">
        <v>14</v>
      </c>
      <c r="T17" s="27" t="e">
        <f>INDEX($A$2:$B$8,MATCH(T8,$A$2:$A$8,0),2)</f>
        <v>#N/A</v>
      </c>
      <c r="V17" s="7">
        <v>7</v>
      </c>
      <c r="W17" s="2">
        <f t="shared" si="4"/>
        <v>2</v>
      </c>
      <c r="X17" s="2">
        <f t="shared" si="4"/>
        <v>2</v>
      </c>
      <c r="Y17" s="2">
        <f t="shared" si="4"/>
        <v>2</v>
      </c>
      <c r="Z17" s="2">
        <f t="shared" si="4"/>
        <v>2</v>
      </c>
      <c r="AA17" s="2">
        <f t="shared" si="4"/>
        <v>2</v>
      </c>
      <c r="AB17" s="2">
        <f t="shared" si="4"/>
        <v>2</v>
      </c>
      <c r="AC17" s="12">
        <f t="shared" si="4"/>
        <v>0</v>
      </c>
    </row>
    <row r="18" spans="1:29" x14ac:dyDescent="0.35">
      <c r="J18" s="9"/>
      <c r="P18" s="9"/>
    </row>
    <row r="20" spans="1:29" x14ac:dyDescent="0.35">
      <c r="A20" s="1">
        <v>1</v>
      </c>
      <c r="B20" s="1" t="s">
        <v>1</v>
      </c>
      <c r="C20" t="s">
        <v>98</v>
      </c>
    </row>
    <row r="21" spans="1:29" x14ac:dyDescent="0.35">
      <c r="A21" s="1">
        <v>2</v>
      </c>
      <c r="B21" s="72" t="s">
        <v>7</v>
      </c>
      <c r="C21" t="s">
        <v>100</v>
      </c>
    </row>
    <row r="22" spans="1:29" x14ac:dyDescent="0.35">
      <c r="A22" s="1">
        <v>3</v>
      </c>
      <c r="B22" s="72" t="s">
        <v>42</v>
      </c>
      <c r="C22" t="s">
        <v>101</v>
      </c>
    </row>
    <row r="23" spans="1:29" x14ac:dyDescent="0.35">
      <c r="A23" s="1">
        <v>4</v>
      </c>
      <c r="B23" s="72" t="s">
        <v>3</v>
      </c>
      <c r="C23" t="s">
        <v>102</v>
      </c>
    </row>
    <row r="24" spans="1:29" x14ac:dyDescent="0.35">
      <c r="A24" s="1">
        <v>5</v>
      </c>
      <c r="B24" s="72" t="s">
        <v>5</v>
      </c>
      <c r="C24" t="s">
        <v>99</v>
      </c>
    </row>
    <row r="25" spans="1:29" x14ac:dyDescent="0.35">
      <c r="A25" s="1">
        <v>6</v>
      </c>
      <c r="B25" s="72" t="s">
        <v>6</v>
      </c>
      <c r="C25" t="s">
        <v>103</v>
      </c>
    </row>
    <row r="26" spans="1:29" x14ac:dyDescent="0.35">
      <c r="C26"/>
    </row>
    <row r="27" spans="1:29" x14ac:dyDescent="0.35">
      <c r="C27"/>
    </row>
  </sheetData>
  <mergeCells count="3">
    <mergeCell ref="E10:G10"/>
    <mergeCell ref="K10:M10"/>
    <mergeCell ref="Q10:R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D130E-9077-4DB1-BA87-44AD2D2E9904}">
  <sheetPr>
    <pageSetUpPr fitToPage="1"/>
  </sheetPr>
  <dimension ref="A1:O22"/>
  <sheetViews>
    <sheetView topLeftCell="B4" zoomScaleNormal="100" workbookViewId="0">
      <selection activeCell="E9" sqref="E9"/>
    </sheetView>
  </sheetViews>
  <sheetFormatPr defaultRowHeight="14.5" x14ac:dyDescent="0.35"/>
  <cols>
    <col min="1" max="1" width="28.6328125" bestFit="1" customWidth="1"/>
    <col min="2" max="2" width="3.6328125" style="119" customWidth="1"/>
    <col min="3" max="5" width="17.6328125" customWidth="1"/>
    <col min="6" max="6" width="4.6328125" customWidth="1"/>
    <col min="7" max="7" width="17.1796875" bestFit="1" customWidth="1"/>
    <col min="8" max="8" width="3.6328125" customWidth="1"/>
    <col min="9" max="11" width="17.6328125" customWidth="1"/>
    <col min="12" max="12" width="4.6328125" customWidth="1"/>
    <col min="13" max="13" width="17.1796875" bestFit="1" customWidth="1"/>
    <col min="14" max="14" width="3.6328125" customWidth="1"/>
    <col min="15" max="15" width="17.6328125" customWidth="1"/>
  </cols>
  <sheetData>
    <row r="1" spans="1:15" s="92" customFormat="1" ht="15" thickBot="1" x14ac:dyDescent="0.4">
      <c r="B1" s="119"/>
      <c r="C1" s="92">
        <v>1</v>
      </c>
      <c r="D1" s="92">
        <v>2</v>
      </c>
      <c r="E1" s="92">
        <v>3</v>
      </c>
      <c r="I1" s="92">
        <v>4</v>
      </c>
      <c r="J1" s="92">
        <v>5</v>
      </c>
      <c r="K1" s="92">
        <v>6</v>
      </c>
    </row>
    <row r="2" spans="1:15" ht="50" customHeight="1" thickBot="1" x14ac:dyDescent="0.4">
      <c r="A2" s="88" t="s">
        <v>9</v>
      </c>
      <c r="B2" s="2"/>
      <c r="C2" s="202" t="s">
        <v>10</v>
      </c>
      <c r="D2" s="203"/>
      <c r="E2" s="204"/>
      <c r="F2" s="71"/>
      <c r="G2" s="30" t="s">
        <v>13</v>
      </c>
      <c r="H2" s="2"/>
      <c r="I2" s="202" t="s">
        <v>11</v>
      </c>
      <c r="J2" s="203"/>
      <c r="K2" s="204"/>
      <c r="L2" s="71"/>
      <c r="M2" s="30" t="s">
        <v>13</v>
      </c>
      <c r="N2" s="2"/>
      <c r="O2" s="88" t="s">
        <v>43</v>
      </c>
    </row>
    <row r="3" spans="1:15" ht="50" customHeight="1" x14ac:dyDescent="0.35">
      <c r="A3" s="89">
        <v>43037</v>
      </c>
      <c r="B3" s="2">
        <v>1</v>
      </c>
      <c r="C3" s="3" t="s">
        <v>3</v>
      </c>
      <c r="D3" s="4" t="s">
        <v>1</v>
      </c>
      <c r="E3" s="5" t="s">
        <v>6</v>
      </c>
      <c r="F3" s="5" t="s">
        <v>14</v>
      </c>
      <c r="G3" s="24" t="s">
        <v>6</v>
      </c>
      <c r="H3" s="11"/>
      <c r="I3" s="3" t="s">
        <v>42</v>
      </c>
      <c r="J3" s="4" t="s">
        <v>7</v>
      </c>
      <c r="K3" s="5" t="s">
        <v>45</v>
      </c>
      <c r="L3" s="5" t="s">
        <v>14</v>
      </c>
      <c r="M3" s="24" t="s">
        <v>7</v>
      </c>
      <c r="N3" s="11"/>
      <c r="O3" s="6" t="s">
        <v>5</v>
      </c>
    </row>
    <row r="4" spans="1:15" ht="50" customHeight="1" x14ac:dyDescent="0.35">
      <c r="A4" s="89">
        <v>43051</v>
      </c>
      <c r="B4" s="2">
        <v>2</v>
      </c>
      <c r="C4" s="8" t="s">
        <v>3</v>
      </c>
      <c r="D4" s="9" t="s">
        <v>42</v>
      </c>
      <c r="E4" s="10" t="s">
        <v>5</v>
      </c>
      <c r="F4" s="10" t="s">
        <v>14</v>
      </c>
      <c r="G4" s="26" t="s">
        <v>3</v>
      </c>
      <c r="H4" s="9"/>
      <c r="I4" s="8" t="s">
        <v>1</v>
      </c>
      <c r="J4" s="9" t="s">
        <v>7</v>
      </c>
      <c r="K4" s="10" t="s">
        <v>45</v>
      </c>
      <c r="L4" s="10" t="s">
        <v>14</v>
      </c>
      <c r="M4" s="26" t="s">
        <v>1</v>
      </c>
      <c r="N4" s="9"/>
      <c r="O4" s="11" t="s">
        <v>6</v>
      </c>
    </row>
    <row r="5" spans="1:15" ht="50" customHeight="1" thickBot="1" x14ac:dyDescent="0.4">
      <c r="A5" s="89">
        <v>43086</v>
      </c>
      <c r="B5" s="2">
        <v>3</v>
      </c>
      <c r="C5" s="8" t="s">
        <v>7</v>
      </c>
      <c r="D5" s="9" t="s">
        <v>3</v>
      </c>
      <c r="E5" s="10" t="s">
        <v>42</v>
      </c>
      <c r="F5" s="10" t="s">
        <v>14</v>
      </c>
      <c r="G5" s="26" t="s">
        <v>2</v>
      </c>
      <c r="H5" s="9"/>
      <c r="I5" s="8" t="s">
        <v>6</v>
      </c>
      <c r="J5" s="9" t="s">
        <v>5</v>
      </c>
      <c r="K5" s="10" t="s">
        <v>45</v>
      </c>
      <c r="L5" s="10" t="s">
        <v>14</v>
      </c>
      <c r="M5" s="26" t="s">
        <v>5</v>
      </c>
      <c r="N5" s="9"/>
      <c r="O5" s="11" t="s">
        <v>1</v>
      </c>
    </row>
    <row r="6" spans="1:15" ht="50" customHeight="1" thickBot="1" x14ac:dyDescent="0.4">
      <c r="A6" s="91">
        <v>42749</v>
      </c>
      <c r="B6" s="2">
        <v>4</v>
      </c>
      <c r="C6" s="74" t="s">
        <v>5</v>
      </c>
      <c r="D6" s="75" t="s">
        <v>1</v>
      </c>
      <c r="E6" s="76" t="s">
        <v>42</v>
      </c>
      <c r="F6" s="76" t="s">
        <v>14</v>
      </c>
      <c r="G6" s="77" t="s">
        <v>1</v>
      </c>
      <c r="H6" s="9"/>
      <c r="I6" s="74" t="s">
        <v>7</v>
      </c>
      <c r="J6" s="75" t="s">
        <v>3</v>
      </c>
      <c r="K6" s="76" t="s">
        <v>6</v>
      </c>
      <c r="L6" s="76" t="s">
        <v>14</v>
      </c>
      <c r="M6" s="77" t="s">
        <v>3</v>
      </c>
      <c r="N6" s="9"/>
      <c r="O6" s="78" t="s">
        <v>45</v>
      </c>
    </row>
    <row r="7" spans="1:15" ht="50" customHeight="1" x14ac:dyDescent="0.35">
      <c r="A7" s="89">
        <v>42763</v>
      </c>
      <c r="B7" s="2">
        <v>5</v>
      </c>
      <c r="C7" s="3" t="s">
        <v>1</v>
      </c>
      <c r="D7" s="4" t="s">
        <v>6</v>
      </c>
      <c r="E7" s="5" t="s">
        <v>42</v>
      </c>
      <c r="F7" s="5" t="s">
        <v>14</v>
      </c>
      <c r="G7" s="24" t="s">
        <v>8</v>
      </c>
      <c r="H7" s="11"/>
      <c r="I7" s="3" t="s">
        <v>5</v>
      </c>
      <c r="J7" s="4" t="s">
        <v>3</v>
      </c>
      <c r="K7" s="5" t="s">
        <v>45</v>
      </c>
      <c r="L7" s="5" t="s">
        <v>14</v>
      </c>
      <c r="M7" s="24" t="s">
        <v>5</v>
      </c>
      <c r="N7" s="11"/>
      <c r="O7" s="6" t="s">
        <v>7</v>
      </c>
    </row>
    <row r="8" spans="1:15" ht="50" customHeight="1" x14ac:dyDescent="0.35">
      <c r="A8" s="89">
        <v>42798</v>
      </c>
      <c r="B8" s="2">
        <v>6</v>
      </c>
      <c r="C8" s="8" t="s">
        <v>6</v>
      </c>
      <c r="D8" s="9" t="s">
        <v>5</v>
      </c>
      <c r="E8" s="10" t="s">
        <v>7</v>
      </c>
      <c r="F8" s="10" t="s">
        <v>14</v>
      </c>
      <c r="G8" s="26" t="s">
        <v>7</v>
      </c>
      <c r="H8" s="9"/>
      <c r="I8" s="8" t="s">
        <v>3</v>
      </c>
      <c r="J8" s="9" t="s">
        <v>1</v>
      </c>
      <c r="K8" s="10" t="s">
        <v>45</v>
      </c>
      <c r="L8" s="10" t="s">
        <v>14</v>
      </c>
      <c r="M8" s="26" t="s">
        <v>3</v>
      </c>
      <c r="N8" s="9"/>
      <c r="O8" s="11" t="s">
        <v>42</v>
      </c>
    </row>
    <row r="9" spans="1:15" ht="50" customHeight="1" thickBot="1" x14ac:dyDescent="0.4">
      <c r="A9" s="90">
        <v>42812</v>
      </c>
      <c r="B9" s="2">
        <v>7</v>
      </c>
      <c r="C9" s="14" t="s">
        <v>7</v>
      </c>
      <c r="D9" s="15" t="s">
        <v>5</v>
      </c>
      <c r="E9" s="16" t="s">
        <v>1</v>
      </c>
      <c r="F9" s="16" t="s">
        <v>14</v>
      </c>
      <c r="G9" s="28" t="s">
        <v>1</v>
      </c>
      <c r="H9" s="9"/>
      <c r="I9" s="14" t="s">
        <v>42</v>
      </c>
      <c r="J9" s="15" t="s">
        <v>6</v>
      </c>
      <c r="K9" s="16" t="s">
        <v>45</v>
      </c>
      <c r="L9" s="16" t="s">
        <v>14</v>
      </c>
      <c r="M9" s="28" t="s">
        <v>6</v>
      </c>
      <c r="N9" s="9"/>
      <c r="O9" s="85" t="s">
        <v>3</v>
      </c>
    </row>
    <row r="13" spans="1:15" ht="31" x14ac:dyDescent="0.35">
      <c r="A13" s="60" t="s">
        <v>15</v>
      </c>
      <c r="B13" s="62"/>
      <c r="C13" s="62"/>
      <c r="D13" s="61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35">
      <c r="A14" s="61"/>
      <c r="B14" s="62"/>
      <c r="C14" s="62"/>
      <c r="D14" s="61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ht="21.5" thickBot="1" x14ac:dyDescent="0.4">
      <c r="A15" s="63" t="s">
        <v>16</v>
      </c>
      <c r="B15" s="120"/>
      <c r="C15" s="65" t="s">
        <v>17</v>
      </c>
      <c r="D15" s="64"/>
      <c r="E15" s="64"/>
      <c r="F15" s="64"/>
      <c r="G15" s="66" t="s">
        <v>18</v>
      </c>
      <c r="H15" s="64"/>
      <c r="I15" s="65" t="s">
        <v>19</v>
      </c>
      <c r="J15" s="64"/>
      <c r="K15" s="64"/>
      <c r="L15" s="64"/>
      <c r="M15" s="64"/>
      <c r="N15" s="64"/>
    </row>
    <row r="16" spans="1:15" ht="21.5" thickTop="1" x14ac:dyDescent="0.35">
      <c r="A16" s="67" t="s">
        <v>1</v>
      </c>
      <c r="B16" s="121"/>
      <c r="C16" s="67" t="s">
        <v>20</v>
      </c>
      <c r="D16" s="32"/>
      <c r="E16" s="32"/>
      <c r="F16" s="32"/>
      <c r="G16" s="68" t="s">
        <v>21</v>
      </c>
      <c r="H16" s="32"/>
      <c r="I16" s="69" t="s">
        <v>22</v>
      </c>
      <c r="J16" s="32"/>
      <c r="K16" s="32"/>
      <c r="L16" s="32"/>
      <c r="M16" s="32"/>
      <c r="N16" s="32"/>
    </row>
    <row r="17" spans="1:14" ht="21" x14ac:dyDescent="0.35">
      <c r="A17" s="67" t="s">
        <v>5</v>
      </c>
      <c r="B17" s="121"/>
      <c r="C17" s="67" t="s">
        <v>20</v>
      </c>
      <c r="D17" s="32"/>
      <c r="E17" s="32"/>
      <c r="F17" s="32"/>
      <c r="G17" s="68" t="s">
        <v>21</v>
      </c>
      <c r="H17" s="32"/>
      <c r="I17" s="69" t="s">
        <v>23</v>
      </c>
      <c r="J17" s="32"/>
      <c r="K17" s="32"/>
      <c r="L17" s="32"/>
      <c r="M17" s="32"/>
      <c r="N17" s="32"/>
    </row>
    <row r="18" spans="1:14" ht="21" x14ac:dyDescent="0.35">
      <c r="A18" s="67" t="s">
        <v>6</v>
      </c>
      <c r="B18" s="121"/>
      <c r="C18" s="67" t="s">
        <v>24</v>
      </c>
      <c r="D18" s="32"/>
      <c r="E18" s="32"/>
      <c r="F18" s="32"/>
      <c r="G18" s="68" t="s">
        <v>25</v>
      </c>
      <c r="H18" s="32"/>
      <c r="I18" s="69" t="s">
        <v>26</v>
      </c>
      <c r="J18" s="32"/>
      <c r="K18" s="32"/>
      <c r="L18" s="32"/>
      <c r="M18" s="32"/>
      <c r="N18" s="32"/>
    </row>
    <row r="19" spans="1:14" ht="21" x14ac:dyDescent="0.35">
      <c r="A19" s="67" t="s">
        <v>3</v>
      </c>
      <c r="B19" s="121"/>
      <c r="C19" s="67" t="s">
        <v>27</v>
      </c>
      <c r="D19" s="32"/>
      <c r="E19" s="32"/>
      <c r="F19" s="32"/>
      <c r="G19" s="68" t="s">
        <v>28</v>
      </c>
      <c r="H19" s="32"/>
      <c r="I19" s="69" t="s">
        <v>29</v>
      </c>
      <c r="J19" s="32"/>
      <c r="K19" s="32"/>
      <c r="L19" s="32"/>
      <c r="M19" s="32"/>
      <c r="N19" s="32"/>
    </row>
    <row r="20" spans="1:14" ht="21" x14ac:dyDescent="0.35">
      <c r="A20" s="67" t="s">
        <v>7</v>
      </c>
      <c r="B20" s="121"/>
      <c r="C20" s="67" t="s">
        <v>30</v>
      </c>
      <c r="D20" s="32"/>
      <c r="E20" s="32"/>
      <c r="F20" s="32"/>
      <c r="G20" s="68" t="s">
        <v>31</v>
      </c>
      <c r="H20" s="32"/>
      <c r="I20" s="69" t="s">
        <v>32</v>
      </c>
      <c r="J20" s="32"/>
      <c r="K20" s="32"/>
      <c r="L20" s="32"/>
      <c r="M20" s="32"/>
      <c r="N20" s="32"/>
    </row>
    <row r="21" spans="1:14" ht="21" x14ac:dyDescent="0.35">
      <c r="A21" s="67" t="s">
        <v>42</v>
      </c>
      <c r="B21" s="121"/>
      <c r="C21" s="67" t="s">
        <v>46</v>
      </c>
      <c r="D21" s="32"/>
      <c r="E21" s="32"/>
      <c r="F21" s="32"/>
      <c r="G21" s="68" t="s">
        <v>34</v>
      </c>
      <c r="H21" s="32"/>
      <c r="I21" s="69" t="s">
        <v>35</v>
      </c>
      <c r="J21" s="32"/>
      <c r="K21" s="32"/>
      <c r="L21" s="32"/>
      <c r="M21" s="32"/>
      <c r="N21" s="32"/>
    </row>
    <row r="22" spans="1:14" ht="21" x14ac:dyDescent="0.35">
      <c r="A22" s="67"/>
      <c r="B22" s="121"/>
      <c r="C22" s="67"/>
      <c r="D22" s="32"/>
      <c r="E22" s="32"/>
      <c r="F22" s="32"/>
      <c r="G22" s="68" t="s">
        <v>37</v>
      </c>
      <c r="H22" s="32"/>
      <c r="I22" s="69" t="s">
        <v>38</v>
      </c>
      <c r="J22" s="32"/>
      <c r="K22" s="32"/>
      <c r="L22" s="32"/>
      <c r="M22" s="32"/>
      <c r="N22" s="32"/>
    </row>
  </sheetData>
  <mergeCells count="2">
    <mergeCell ref="C2:E2"/>
    <mergeCell ref="I2:K2"/>
  </mergeCells>
  <hyperlinks>
    <hyperlink ref="I16" r:id="rId1" xr:uid="{DA126AAD-5F2A-4049-9655-9D1534342441}"/>
    <hyperlink ref="I18" r:id="rId2" xr:uid="{B5591B18-98B2-4F4D-8827-F515282491B6}"/>
    <hyperlink ref="I21" r:id="rId3" xr:uid="{092EBF5F-BD56-4B19-8945-C0E0FCB8EF12}"/>
    <hyperlink ref="I19" r:id="rId4" xr:uid="{C405C3B7-B24E-46CE-91BC-C0E7FE99FE4B}"/>
    <hyperlink ref="I17" r:id="rId5" xr:uid="{C042ED5D-173D-401C-B650-D7FAC54C2AD6}"/>
    <hyperlink ref="I20" r:id="rId6" xr:uid="{085E11F1-05F2-457B-A860-B29F1A2608B1}"/>
    <hyperlink ref="I22" r:id="rId7" xr:uid="{0BA43D87-599E-47EA-A063-60A2194EE993}"/>
  </hyperlinks>
  <pageMargins left="0.70866141732283472" right="0.70866141732283472" top="1.5748031496062993" bottom="0.74803149606299213" header="0.39370078740157483" footer="0.31496062992125984"/>
  <pageSetup paperSize="9" scale="63" fitToHeight="0" orientation="landscape" horizontalDpi="0" verticalDpi="0" r:id="rId8"/>
  <headerFooter>
    <oddHeader>&amp;L&amp;G&amp;C&amp;"-,Bold"&amp;24
JUNIOR SQUASH LEAGUE 
2017-18</oddHeader>
  </headerFooter>
  <rowBreaks count="1" manualBreakCount="1">
    <brk id="11" max="14" man="1"/>
  </rowBreaks>
  <legacyDrawingHF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499A-C359-401D-AE08-C0A0491CEBF5}">
  <sheetPr>
    <pageSetUpPr fitToPage="1"/>
  </sheetPr>
  <dimension ref="A1:AV106"/>
  <sheetViews>
    <sheetView tabSelected="1" topLeftCell="H8" zoomScale="115" zoomScaleNormal="115" workbookViewId="0">
      <selection activeCell="M8" sqref="A1:M8"/>
    </sheetView>
  </sheetViews>
  <sheetFormatPr defaultRowHeight="14.5" x14ac:dyDescent="0.35"/>
  <cols>
    <col min="1" max="1" width="8.7265625" style="92" hidden="1" customWidth="1"/>
    <col min="2" max="3" width="17.1796875" style="92" hidden="1" customWidth="1"/>
    <col min="4" max="4" width="10.453125" style="92" hidden="1" customWidth="1"/>
    <col min="5" max="7" width="8.7265625" style="92" hidden="1" customWidth="1"/>
    <col min="8" max="8" width="6.36328125" style="92" customWidth="1"/>
    <col min="9" max="9" width="20.6328125" style="93" customWidth="1"/>
    <col min="10" max="10" width="20.6328125" style="92" customWidth="1"/>
    <col min="11" max="12" width="10.6328125" style="92" customWidth="1"/>
    <col min="13" max="13" width="25.26953125" style="92" bestFit="1" customWidth="1"/>
    <col min="14" max="15" width="5.6328125" style="92" customWidth="1"/>
    <col min="16" max="17" width="20.6328125" style="92" customWidth="1"/>
    <col min="18" max="19" width="10.6328125" style="92" customWidth="1"/>
    <col min="20" max="20" width="25.6328125" style="92" customWidth="1"/>
    <col min="21" max="22" width="5.6328125" style="92" customWidth="1"/>
    <col min="23" max="24" width="20.6328125" style="92" customWidth="1"/>
    <col min="25" max="26" width="10.6328125" style="92" customWidth="1"/>
    <col min="27" max="27" width="25.6328125" style="92" customWidth="1"/>
    <col min="28" max="29" width="5.6328125" style="92" customWidth="1"/>
    <col min="30" max="31" width="20.6328125" style="92" customWidth="1"/>
    <col min="32" max="33" width="10.6328125" style="92" customWidth="1"/>
    <col min="34" max="34" width="25.6328125" style="92" customWidth="1"/>
    <col min="35" max="35" width="8.7265625" style="92"/>
    <col min="36" max="36" width="5.6328125" style="92" customWidth="1"/>
    <col min="37" max="38" width="20.6328125" style="92" customWidth="1"/>
    <col min="39" max="40" width="10.6328125" style="92" customWidth="1"/>
    <col min="41" max="41" width="25.6328125" style="92" customWidth="1"/>
    <col min="42" max="42" width="8.7265625" style="92"/>
    <col min="43" max="43" width="5.6328125" style="92" customWidth="1"/>
    <col min="44" max="45" width="20.6328125" style="92" customWidth="1"/>
    <col min="46" max="47" width="10.6328125" style="92" customWidth="1"/>
    <col min="48" max="48" width="25.6328125" style="92" customWidth="1"/>
    <col min="49" max="16384" width="8.7265625" style="92"/>
  </cols>
  <sheetData>
    <row r="1" spans="1:48" x14ac:dyDescent="0.35">
      <c r="H1" t="s">
        <v>97</v>
      </c>
      <c r="I1" t="s">
        <v>16</v>
      </c>
      <c r="J1" s="92" t="s">
        <v>47</v>
      </c>
      <c r="K1" s="92" t="s">
        <v>71</v>
      </c>
    </row>
    <row r="2" spans="1:48" x14ac:dyDescent="0.35">
      <c r="H2">
        <v>1</v>
      </c>
      <c r="I2" t="s">
        <v>3</v>
      </c>
      <c r="J2" s="92">
        <f t="shared" ref="J2:J7" si="0">SUMIF($C$11:$C$106,$I2,$D$11:$D$106)</f>
        <v>31</v>
      </c>
      <c r="K2" s="92">
        <f t="shared" ref="K2:K7" si="1">SUMIF($C$11:$C$106,$I2,$E$11:$E$106)</f>
        <v>4</v>
      </c>
    </row>
    <row r="3" spans="1:48" customFormat="1" x14ac:dyDescent="0.35">
      <c r="A3" s="92"/>
      <c r="B3" s="92"/>
      <c r="C3" s="92"/>
      <c r="D3" s="92"/>
      <c r="E3" s="92"/>
      <c r="F3" s="92"/>
      <c r="H3">
        <v>2</v>
      </c>
      <c r="I3" t="s">
        <v>1</v>
      </c>
      <c r="J3" s="92">
        <f t="shared" si="0"/>
        <v>31</v>
      </c>
      <c r="K3" s="92">
        <f t="shared" si="1"/>
        <v>3</v>
      </c>
      <c r="AE3" s="92"/>
      <c r="AF3" s="92"/>
      <c r="AG3" s="92"/>
      <c r="AH3" s="92"/>
      <c r="AI3" s="92"/>
    </row>
    <row r="4" spans="1:48" customFormat="1" x14ac:dyDescent="0.35">
      <c r="A4" s="92"/>
      <c r="B4" s="92"/>
      <c r="C4" s="92"/>
      <c r="D4" s="92"/>
      <c r="E4" s="92"/>
      <c r="F4" s="92"/>
      <c r="H4">
        <v>3</v>
      </c>
      <c r="I4" t="s">
        <v>42</v>
      </c>
      <c r="J4" s="92">
        <f t="shared" si="0"/>
        <v>19</v>
      </c>
      <c r="K4" s="92">
        <f t="shared" si="1"/>
        <v>3</v>
      </c>
      <c r="AE4" s="92"/>
      <c r="AF4" s="92"/>
      <c r="AG4" s="92"/>
      <c r="AH4" s="92"/>
      <c r="AI4" s="92"/>
    </row>
    <row r="5" spans="1:48" customFormat="1" x14ac:dyDescent="0.35">
      <c r="A5" s="92"/>
      <c r="B5" s="92"/>
      <c r="C5" s="92"/>
      <c r="D5" s="92"/>
      <c r="E5" s="92"/>
      <c r="F5" s="92"/>
      <c r="H5">
        <v>4</v>
      </c>
      <c r="I5" t="s">
        <v>7</v>
      </c>
      <c r="J5" s="92">
        <f t="shared" si="0"/>
        <v>17</v>
      </c>
      <c r="K5" s="92">
        <f t="shared" si="1"/>
        <v>2</v>
      </c>
      <c r="AE5" s="92"/>
      <c r="AF5" s="92"/>
      <c r="AG5" s="92"/>
      <c r="AH5" s="92"/>
      <c r="AI5" s="92"/>
    </row>
    <row r="6" spans="1:48" customFormat="1" x14ac:dyDescent="0.35">
      <c r="A6" s="92"/>
      <c r="B6" s="92"/>
      <c r="C6" s="92"/>
      <c r="D6" s="92"/>
      <c r="E6" s="92"/>
      <c r="F6" s="92"/>
      <c r="H6">
        <v>5</v>
      </c>
      <c r="I6" t="s">
        <v>6</v>
      </c>
      <c r="J6" s="92">
        <f t="shared" si="0"/>
        <v>13</v>
      </c>
      <c r="K6" s="92">
        <f t="shared" si="1"/>
        <v>2</v>
      </c>
      <c r="AE6" s="92"/>
      <c r="AF6" s="92"/>
      <c r="AG6" s="92"/>
      <c r="AH6" s="92"/>
      <c r="AI6" s="92"/>
    </row>
    <row r="7" spans="1:48" customFormat="1" x14ac:dyDescent="0.35">
      <c r="A7" s="92"/>
      <c r="B7" s="92"/>
      <c r="C7" s="92"/>
      <c r="D7" s="92"/>
      <c r="E7" s="92"/>
      <c r="F7" s="92"/>
      <c r="H7">
        <v>6</v>
      </c>
      <c r="I7" t="s">
        <v>5</v>
      </c>
      <c r="J7" s="92">
        <f t="shared" si="0"/>
        <v>0</v>
      </c>
      <c r="K7" s="92">
        <f t="shared" si="1"/>
        <v>2</v>
      </c>
      <c r="Q7" s="92"/>
      <c r="AE7" s="92"/>
      <c r="AF7" s="92"/>
      <c r="AG7" s="92"/>
      <c r="AH7" s="92"/>
      <c r="AI7" s="92"/>
    </row>
    <row r="8" spans="1:48" customFormat="1" x14ac:dyDescent="0.35">
      <c r="A8" s="92"/>
      <c r="K8" s="92"/>
      <c r="L8" s="92"/>
    </row>
    <row r="9" spans="1:48" customFormat="1" ht="15" thickBot="1" x14ac:dyDescent="0.4">
      <c r="A9" s="92"/>
      <c r="K9" s="92"/>
      <c r="L9" s="92"/>
    </row>
    <row r="10" spans="1:48" ht="15" thickBot="1" x14ac:dyDescent="0.4">
      <c r="A10" s="197">
        <v>2</v>
      </c>
      <c r="B10" s="198" t="s">
        <v>16</v>
      </c>
      <c r="C10" s="198"/>
      <c r="D10" s="198" t="s">
        <v>70</v>
      </c>
      <c r="E10" s="199" t="s">
        <v>71</v>
      </c>
      <c r="H10" s="195"/>
      <c r="I10" s="195">
        <v>1</v>
      </c>
      <c r="J10" s="195">
        <v>2</v>
      </c>
      <c r="K10" s="195" t="s">
        <v>84</v>
      </c>
      <c r="L10" s="195" t="s">
        <v>85</v>
      </c>
      <c r="M10" s="195"/>
      <c r="N10" s="195"/>
      <c r="O10" s="195"/>
      <c r="P10" s="195">
        <v>1</v>
      </c>
      <c r="Q10" s="195">
        <v>3</v>
      </c>
      <c r="R10" s="195" t="s">
        <v>86</v>
      </c>
      <c r="S10" s="195" t="s">
        <v>87</v>
      </c>
      <c r="T10" s="195"/>
      <c r="U10" s="195"/>
      <c r="V10" s="195"/>
      <c r="W10" s="195">
        <v>2</v>
      </c>
      <c r="X10" s="195">
        <v>3</v>
      </c>
      <c r="Y10" s="195" t="s">
        <v>88</v>
      </c>
      <c r="Z10" s="195" t="s">
        <v>89</v>
      </c>
      <c r="AA10" s="195"/>
      <c r="AB10" s="195"/>
      <c r="AC10" s="195"/>
      <c r="AD10" s="195">
        <v>4</v>
      </c>
      <c r="AE10" s="195">
        <v>5</v>
      </c>
      <c r="AF10" s="195" t="s">
        <v>90</v>
      </c>
      <c r="AG10" s="195" t="s">
        <v>91</v>
      </c>
      <c r="AH10" s="195"/>
      <c r="AI10" s="195"/>
      <c r="AJ10" s="195"/>
      <c r="AK10" s="195">
        <v>5</v>
      </c>
      <c r="AL10" s="195">
        <v>6</v>
      </c>
      <c r="AM10" s="195" t="s">
        <v>92</v>
      </c>
      <c r="AN10" s="195" t="s">
        <v>93</v>
      </c>
      <c r="AO10" s="195"/>
      <c r="AP10" s="195"/>
      <c r="AQ10" s="195"/>
      <c r="AR10" s="195">
        <v>4</v>
      </c>
      <c r="AS10" s="195">
        <v>6</v>
      </c>
      <c r="AT10" s="195" t="s">
        <v>94</v>
      </c>
      <c r="AU10" s="195" t="s">
        <v>95</v>
      </c>
      <c r="AV10" s="195"/>
    </row>
    <row r="11" spans="1:48" ht="15" thickBot="1" x14ac:dyDescent="0.4">
      <c r="A11" s="117" t="s">
        <v>84</v>
      </c>
      <c r="B11" s="196" t="str">
        <f t="shared" ref="B11:B22" si="2">IF(INDEX($G$10:$AU$58,MATCH($A$10,$G$10:$G$58,0),MATCH($A11,$G$10:$AU$10,0))=0,"",INDEX($G$10:$AU$58,MATCH($A$10,$G$10:$G$58,0),MATCH($A11,$G$10:$AU$10,0)))</f>
        <v>Sco 1</v>
      </c>
      <c r="C11" s="196" t="str">
        <f>IFERROR(INDEX('6 Teams'!$B$20:$C$25,MATCH('6-RESULTS'!B11,'6 Teams'!$C$20:$C$25,0),1),"")</f>
        <v>Scotstoun 1</v>
      </c>
      <c r="D11" s="196">
        <f>IF(E11="","",IF(INDEX($G$10:$AU$58,MATCH($A$10,$G$10:$G$58,0)+5,MATCH($A11,$G$10:$AU$10,0))="","",INDEX($G$10:$AU$58,MATCH($A$10,$G$10:$G$58,0)+5,MATCH($A11,$G$10:$AU$10,0))))</f>
        <v>2</v>
      </c>
      <c r="E11" s="118">
        <f>IF(INDEX($G$11:$AS$58,MATCH($A$10,$G$11:$G$58,0)+5,MATCH($C11,$G$11:$AS$11,0))="Played",1,"")</f>
        <v>1</v>
      </c>
      <c r="G11" s="92">
        <v>2</v>
      </c>
      <c r="H11" s="170">
        <v>1</v>
      </c>
      <c r="I11" s="103" t="str">
        <f>INDEX('POSTER-6'!$B$1:$K$9,MATCH('6-RESULTS'!$H11,'POSTER-6'!$B$1:$B$9,0),MATCH('6-RESULTS'!I10,'POSTER-6'!$B$1:$K$1,0))</f>
        <v>Scotstoun 1</v>
      </c>
      <c r="J11" s="171" t="str">
        <f>INDEX('POSTER-6'!$B$1:$K$9,MATCH('6-RESULTS'!$H11,'POSTER-6'!$B$1:$B$9,0),MATCH('6-RESULTS'!J10,'POSTER-6'!$B$1:$K$1,0))</f>
        <v>Giffnock 1</v>
      </c>
      <c r="K11" s="144" t="str">
        <f>INDEX('6 Teams'!$B$20:$C$25,MATCH('6-RESULTS'!I11,'6 Teams'!$B$20:$B$25,0),2)</f>
        <v>Sco 1</v>
      </c>
      <c r="L11" s="124" t="str">
        <f>INDEX('6 Teams'!$B$20:$C$25,MATCH('6-RESULTS'!J11,'6 Teams'!$B$20:$B$25,0),2)</f>
        <v>Gif 1</v>
      </c>
      <c r="M11" s="116" t="s">
        <v>96</v>
      </c>
      <c r="O11" s="172"/>
      <c r="P11" s="103" t="str">
        <f>INDEX('POSTER-6'!$B$1:$K$9,MATCH('6-RESULTS'!$H11,'POSTER-6'!$B$1:$B$9,0),MATCH('6-RESULTS'!P10,'POSTER-6'!$B$1:$K$1,0))</f>
        <v>Scotstoun 1</v>
      </c>
      <c r="Q11" s="173" t="str">
        <f>INDEX('POSTER-6'!$B$1:$K$9,MATCH('6-RESULTS'!$H11,'POSTER-6'!$B$1:$B$9,0),MATCH('6-RESULTS'!Q10,'POSTER-6'!$B$1:$K$1,0))</f>
        <v>Newlands</v>
      </c>
      <c r="R11" s="144" t="str">
        <f>INDEX('6 Teams'!$B$20:$C$25,MATCH('6-RESULTS'!P11,'6 Teams'!$B$20:$B$25,0),2)</f>
        <v>Sco 1</v>
      </c>
      <c r="S11" s="155" t="str">
        <f>INDEX('6 Teams'!$B$20:$C$25,MATCH('6-RESULTS'!Q11,'6 Teams'!$B$20:$B$25,0),2)</f>
        <v>New</v>
      </c>
      <c r="T11" s="155" t="s">
        <v>96</v>
      </c>
      <c r="U11" s="132"/>
      <c r="V11" s="172"/>
      <c r="W11" s="103" t="str">
        <f>INDEX('POSTER-6'!$B$1:$K$9,MATCH('6-RESULTS'!$H11,'POSTER-6'!$B$1:$B$9,0),MATCH('6-RESULTS'!W10,'POSTER-6'!$B$1:$K$1,0))</f>
        <v>Giffnock 1</v>
      </c>
      <c r="X11" s="103" t="str">
        <f>INDEX('POSTER-6'!$B$1:$K$9,MATCH('6-RESULTS'!$H11,'POSTER-6'!$B$1:$B$9,0),MATCH('6-RESULTS'!X10,'POSTER-6'!$B$1:$K$1,0))</f>
        <v>Newlands</v>
      </c>
      <c r="Y11" s="144" t="str">
        <f>INDEX('6 Teams'!$B$20:$C$25,MATCH('6-RESULTS'!W11,'6 Teams'!$B$20:$B$25,0),2)</f>
        <v>Gif 1</v>
      </c>
      <c r="Z11" s="124" t="str">
        <f>INDEX('6 Teams'!$B$20:$C$25,MATCH('6-RESULTS'!X11,'6 Teams'!$B$20:$B$25,0),2)</f>
        <v>New</v>
      </c>
      <c r="AA11" s="155" t="s">
        <v>96</v>
      </c>
      <c r="AC11" s="172"/>
      <c r="AD11" s="103" t="str">
        <f>INDEX('POSTER-6'!$B$1:$K$9,MATCH('6-RESULTS'!$H11,'POSTER-6'!$B$1:$B$9,0),MATCH('6-RESULTS'!AD10,'POSTER-6'!$B$1:$K$1,0))</f>
        <v>Western/ Townend</v>
      </c>
      <c r="AE11" s="173" t="str">
        <f>INDEX('POSTER-6'!$B$1:$K$9,MATCH('6-RESULTS'!$H11,'POSTER-6'!$B$1:$B$9,0),MATCH('6-RESULTS'!AE10,'POSTER-6'!$B$1:$K$1,0))</f>
        <v>Scotstoun 2</v>
      </c>
      <c r="AF11" s="144" t="str">
        <f>INDEX('6 Teams'!$B$20:$C$25,MATCH('6-RESULTS'!AD11,'6 Teams'!$B$20:$B$25,0),2)</f>
        <v>W/T</v>
      </c>
      <c r="AG11" s="155" t="str">
        <f>INDEX('6 Teams'!$B$20:$C$25,MATCH('6-RESULTS'!AE11,'6 Teams'!$B$20:$B$25,0),2)</f>
        <v>Sco 2</v>
      </c>
      <c r="AH11" s="155" t="s">
        <v>96</v>
      </c>
      <c r="AJ11" s="102"/>
      <c r="AK11" s="103" t="str">
        <f>INDEX('POSTER-6'!$B$1:$K$9,MATCH('6-RESULTS'!$H11,'POSTER-6'!$B$1:$B$9,0),MATCH('6-RESULTS'!AK10,'POSTER-6'!$B$1:$K$1,0))</f>
        <v>Scotstoun 2</v>
      </c>
      <c r="AL11" s="103" t="str">
        <f>INDEX('POSTER-6'!$B$1:$K$9,MATCH('6-RESULTS'!$H11,'POSTER-6'!$B$1:$B$9,0),MATCH('6-RESULTS'!AL10,'POSTER-6'!$B$1:$K$1,0))</f>
        <v/>
      </c>
      <c r="AM11" s="115" t="str">
        <f>IF(AL11&lt;&gt;"",AK11,"")</f>
        <v/>
      </c>
      <c r="AN11" s="116" t="str">
        <f>AL11</f>
        <v/>
      </c>
      <c r="AO11" s="155" t="s">
        <v>96</v>
      </c>
      <c r="AQ11" s="172"/>
      <c r="AR11" s="103" t="str">
        <f>INDEX('POSTER-6'!$B$1:$K$9,MATCH('6-RESULTS'!$H11,'POSTER-6'!$B$1:$B$9,0),MATCH('6-RESULTS'!AR10,'POSTER-6'!$B$1:$K$1,0))</f>
        <v>Western/ Townend</v>
      </c>
      <c r="AS11" s="103" t="str">
        <f>INDEX('POSTER-6'!$B$1:$K$9,MATCH('6-RESULTS'!$H11,'POSTER-6'!$B$1:$B$9,0),MATCH('6-RESULTS'!AS10,'POSTER-6'!$B$1:$K$1,0))</f>
        <v/>
      </c>
      <c r="AT11" s="115" t="str">
        <f>IF(AS11&lt;&gt;"",AR11,"")</f>
        <v/>
      </c>
      <c r="AU11" s="116" t="str">
        <f>AS11</f>
        <v/>
      </c>
      <c r="AV11" s="155" t="s">
        <v>96</v>
      </c>
    </row>
    <row r="12" spans="1:48" x14ac:dyDescent="0.35">
      <c r="A12" s="111" t="s">
        <v>85</v>
      </c>
      <c r="B12" s="94" t="str">
        <f t="shared" si="2"/>
        <v>Gif 1</v>
      </c>
      <c r="C12" s="94" t="str">
        <f>IFERROR(INDEX('6 Teams'!$B$20:$C$25,MATCH('6-RESULTS'!B12,'6 Teams'!$C$20:$C$25,0),1),"")</f>
        <v>Giffnock 1</v>
      </c>
      <c r="D12" s="94">
        <f t="shared" ref="D12:D22" si="3">IF(E12="","",IF(INDEX($G$10:$AU$58,MATCH($A$10,$G$10:$G$58,0)+5,MATCH($A12,$G$10:$AU$10,0))="","",INDEX($G$10:$AU$58,MATCH($A$10,$G$10:$G$58,0)+5,MATCH($A12,$G$10:$AU$10,0))))</f>
        <v>12</v>
      </c>
      <c r="E12" s="112">
        <f t="shared" ref="E12:E22" si="4">IF(INDEX($G$11:$AS$58,MATCH($A$10,$G$11:$G$58,0)+5,MATCH($C12,$G$11:$AS$11,0))="Played",1,"")</f>
        <v>1</v>
      </c>
      <c r="G12" s="92">
        <v>3</v>
      </c>
      <c r="H12" s="164">
        <v>1</v>
      </c>
      <c r="I12" s="168" t="s">
        <v>62</v>
      </c>
      <c r="J12" s="169" t="s">
        <v>66</v>
      </c>
      <c r="K12" s="133">
        <v>2</v>
      </c>
      <c r="L12" s="135">
        <v>3</v>
      </c>
      <c r="M12" s="135" t="s">
        <v>83</v>
      </c>
      <c r="O12" s="131">
        <v>1</v>
      </c>
      <c r="P12" s="168" t="s">
        <v>62</v>
      </c>
      <c r="Q12" s="166" t="s">
        <v>58</v>
      </c>
      <c r="R12" s="133">
        <v>3</v>
      </c>
      <c r="S12" s="135">
        <v>0</v>
      </c>
      <c r="T12" s="135" t="s">
        <v>72</v>
      </c>
      <c r="V12" s="164">
        <v>1</v>
      </c>
      <c r="W12" s="179" t="s">
        <v>66</v>
      </c>
      <c r="X12" s="180" t="s">
        <v>58</v>
      </c>
      <c r="Y12" s="181">
        <v>3</v>
      </c>
      <c r="Z12" s="175">
        <v>0</v>
      </c>
      <c r="AA12" s="135" t="s">
        <v>76</v>
      </c>
      <c r="AC12" s="164">
        <v>1</v>
      </c>
      <c r="AD12" s="188" t="s">
        <v>56</v>
      </c>
      <c r="AE12" s="137" t="s">
        <v>52</v>
      </c>
      <c r="AF12" s="181">
        <v>2</v>
      </c>
      <c r="AG12" s="175">
        <v>3</v>
      </c>
      <c r="AH12" s="189" t="s">
        <v>49</v>
      </c>
      <c r="AJ12" s="104">
        <v>1</v>
      </c>
      <c r="AK12" s="118"/>
      <c r="AL12" s="118"/>
      <c r="AM12" s="117"/>
      <c r="AN12" s="100"/>
      <c r="AO12" s="133"/>
      <c r="AQ12" s="131">
        <v>1</v>
      </c>
      <c r="AR12" s="118"/>
      <c r="AS12" s="118"/>
      <c r="AT12" s="117"/>
      <c r="AU12" s="100"/>
      <c r="AV12" s="133"/>
    </row>
    <row r="13" spans="1:48" x14ac:dyDescent="0.35">
      <c r="A13" s="111" t="s">
        <v>86</v>
      </c>
      <c r="B13" s="94" t="str">
        <f t="shared" si="2"/>
        <v>Sco 1</v>
      </c>
      <c r="C13" s="94" t="str">
        <f>IFERROR(INDEX('6 Teams'!$B$20:$C$25,MATCH('6-RESULTS'!B13,'6 Teams'!$C$20:$C$25,0),1),"")</f>
        <v>Scotstoun 1</v>
      </c>
      <c r="D13" s="94">
        <f t="shared" si="3"/>
        <v>5</v>
      </c>
      <c r="E13" s="112">
        <f t="shared" si="4"/>
        <v>1</v>
      </c>
      <c r="G13" s="92">
        <v>4</v>
      </c>
      <c r="H13" s="122">
        <v>2</v>
      </c>
      <c r="I13" s="125" t="s">
        <v>63</v>
      </c>
      <c r="J13" s="126" t="s">
        <v>67</v>
      </c>
      <c r="K13" s="134">
        <v>0</v>
      </c>
      <c r="L13" s="136">
        <v>3</v>
      </c>
      <c r="M13" s="136" t="s">
        <v>80</v>
      </c>
      <c r="O13" s="104">
        <v>2</v>
      </c>
      <c r="P13" s="160" t="s">
        <v>63</v>
      </c>
      <c r="Q13" s="174" t="s">
        <v>59</v>
      </c>
      <c r="R13" s="181">
        <v>1</v>
      </c>
      <c r="S13" s="175">
        <v>3</v>
      </c>
      <c r="T13" s="136" t="s">
        <v>73</v>
      </c>
      <c r="V13" s="122">
        <v>2</v>
      </c>
      <c r="W13" s="157" t="s">
        <v>67</v>
      </c>
      <c r="X13" s="126" t="s">
        <v>59</v>
      </c>
      <c r="Y13" s="134">
        <v>3</v>
      </c>
      <c r="Z13" s="136">
        <v>1</v>
      </c>
      <c r="AA13" s="136" t="s">
        <v>77</v>
      </c>
      <c r="AC13" s="122">
        <v>2</v>
      </c>
      <c r="AD13" s="125" t="s">
        <v>57</v>
      </c>
      <c r="AE13" s="158" t="s">
        <v>53</v>
      </c>
      <c r="AF13" s="134">
        <v>2</v>
      </c>
      <c r="AG13" s="136">
        <v>3</v>
      </c>
      <c r="AH13" s="183" t="s">
        <v>50</v>
      </c>
      <c r="AJ13" s="104">
        <v>2</v>
      </c>
      <c r="AK13" s="112"/>
      <c r="AL13" s="112"/>
      <c r="AM13" s="111"/>
      <c r="AN13" s="99"/>
      <c r="AO13" s="134"/>
      <c r="AQ13" s="104">
        <v>2</v>
      </c>
      <c r="AR13" s="112"/>
      <c r="AS13" s="112"/>
      <c r="AT13" s="111"/>
      <c r="AU13" s="99"/>
      <c r="AV13" s="134"/>
    </row>
    <row r="14" spans="1:48" x14ac:dyDescent="0.35">
      <c r="A14" s="111" t="s">
        <v>87</v>
      </c>
      <c r="B14" s="94" t="str">
        <f t="shared" si="2"/>
        <v>New</v>
      </c>
      <c r="C14" s="94" t="str">
        <f>IFERROR(INDEX('6 Teams'!$B$20:$C$25,MATCH('6-RESULTS'!B14,'6 Teams'!$C$20:$C$25,0),1),"")</f>
        <v>Newlands</v>
      </c>
      <c r="D14" s="94">
        <f t="shared" si="3"/>
        <v>9</v>
      </c>
      <c r="E14" s="112">
        <f t="shared" si="4"/>
        <v>1</v>
      </c>
      <c r="G14" s="92">
        <v>5</v>
      </c>
      <c r="H14" s="122">
        <v>3</v>
      </c>
      <c r="I14" s="125" t="s">
        <v>64</v>
      </c>
      <c r="J14" s="126" t="s">
        <v>68</v>
      </c>
      <c r="K14" s="134">
        <v>0</v>
      </c>
      <c r="L14" s="136">
        <v>3</v>
      </c>
      <c r="M14" s="136" t="s">
        <v>81</v>
      </c>
      <c r="O14" s="122">
        <v>3</v>
      </c>
      <c r="P14" s="161" t="s">
        <v>64</v>
      </c>
      <c r="Q14" s="159" t="s">
        <v>60</v>
      </c>
      <c r="R14" s="134">
        <v>1</v>
      </c>
      <c r="S14" s="136">
        <v>3</v>
      </c>
      <c r="T14" s="136" t="s">
        <v>74</v>
      </c>
      <c r="V14" s="122">
        <v>3</v>
      </c>
      <c r="W14" s="157" t="s">
        <v>68</v>
      </c>
      <c r="X14" s="126" t="s">
        <v>60</v>
      </c>
      <c r="Y14" s="134">
        <v>3</v>
      </c>
      <c r="Z14" s="136">
        <v>0</v>
      </c>
      <c r="AA14" s="136" t="s">
        <v>78</v>
      </c>
      <c r="AC14" s="122">
        <v>3</v>
      </c>
      <c r="AD14" s="168" t="s">
        <v>107</v>
      </c>
      <c r="AE14" s="167" t="s">
        <v>54</v>
      </c>
      <c r="AF14" s="133">
        <v>0</v>
      </c>
      <c r="AG14" s="135">
        <v>3</v>
      </c>
      <c r="AH14" s="184" t="s">
        <v>51</v>
      </c>
      <c r="AJ14" s="104">
        <v>3</v>
      </c>
      <c r="AK14" s="112"/>
      <c r="AL14" s="112"/>
      <c r="AM14" s="111"/>
      <c r="AN14" s="99"/>
      <c r="AO14" s="134"/>
      <c r="AQ14" s="104">
        <v>3</v>
      </c>
      <c r="AR14" s="112"/>
      <c r="AS14" s="112"/>
      <c r="AT14" s="111"/>
      <c r="AU14" s="99"/>
      <c r="AV14" s="134"/>
    </row>
    <row r="15" spans="1:48" ht="15" thickBot="1" x14ac:dyDescent="0.4">
      <c r="A15" s="111" t="s">
        <v>88</v>
      </c>
      <c r="B15" s="94" t="str">
        <f t="shared" si="2"/>
        <v>Gif 1</v>
      </c>
      <c r="C15" s="94" t="str">
        <f>IFERROR(INDEX('6 Teams'!$B$20:$C$25,MATCH('6-RESULTS'!B15,'6 Teams'!$C$20:$C$25,0),1),"")</f>
        <v>Giffnock 1</v>
      </c>
      <c r="D15" s="94">
        <f t="shared" si="3"/>
        <v>10</v>
      </c>
      <c r="E15" s="112">
        <f t="shared" si="4"/>
        <v>1</v>
      </c>
      <c r="G15" s="92">
        <v>6</v>
      </c>
      <c r="H15" s="149">
        <v>4</v>
      </c>
      <c r="I15" s="150" t="s">
        <v>65</v>
      </c>
      <c r="J15" s="151" t="s">
        <v>69</v>
      </c>
      <c r="K15" s="143">
        <v>0</v>
      </c>
      <c r="L15" s="152">
        <v>3</v>
      </c>
      <c r="M15" s="152" t="s">
        <v>82</v>
      </c>
      <c r="O15" s="138">
        <v>4</v>
      </c>
      <c r="P15" s="162" t="s">
        <v>65</v>
      </c>
      <c r="Q15" s="174" t="s">
        <v>61</v>
      </c>
      <c r="R15" s="165">
        <v>0</v>
      </c>
      <c r="S15" s="175">
        <v>3</v>
      </c>
      <c r="T15" s="152" t="s">
        <v>75</v>
      </c>
      <c r="V15" s="149">
        <v>4</v>
      </c>
      <c r="W15" s="176" t="s">
        <v>69</v>
      </c>
      <c r="X15" s="177" t="s">
        <v>61</v>
      </c>
      <c r="Y15" s="165">
        <v>1</v>
      </c>
      <c r="Z15" s="178">
        <v>3</v>
      </c>
      <c r="AA15" s="152" t="s">
        <v>79</v>
      </c>
      <c r="AC15" s="149">
        <v>4</v>
      </c>
      <c r="AD15" s="185" t="s">
        <v>106</v>
      </c>
      <c r="AE15" s="186" t="s">
        <v>55</v>
      </c>
      <c r="AF15" s="165">
        <v>0</v>
      </c>
      <c r="AG15" s="178">
        <v>3</v>
      </c>
      <c r="AH15" s="187" t="s">
        <v>48</v>
      </c>
      <c r="AJ15" s="138">
        <v>4</v>
      </c>
      <c r="AK15" s="140"/>
      <c r="AL15" s="140"/>
      <c r="AM15" s="141"/>
      <c r="AN15" s="142"/>
      <c r="AO15" s="143"/>
      <c r="AQ15" s="138">
        <v>4</v>
      </c>
      <c r="AR15" s="140"/>
      <c r="AS15" s="140"/>
      <c r="AT15" s="141"/>
      <c r="AU15" s="142"/>
      <c r="AV15" s="143"/>
    </row>
    <row r="16" spans="1:48" ht="15" thickBot="1" x14ac:dyDescent="0.4">
      <c r="A16" s="111" t="s">
        <v>89</v>
      </c>
      <c r="B16" s="94" t="str">
        <f t="shared" si="2"/>
        <v>New</v>
      </c>
      <c r="C16" s="94" t="str">
        <f>IFERROR(INDEX('6 Teams'!$B$20:$C$25,MATCH('6-RESULTS'!B16,'6 Teams'!$C$20:$C$25,0),1),"")</f>
        <v>Newlands</v>
      </c>
      <c r="D16" s="94">
        <f t="shared" si="3"/>
        <v>4</v>
      </c>
      <c r="E16" s="112">
        <f t="shared" si="4"/>
        <v>1</v>
      </c>
      <c r="G16" s="92">
        <v>7</v>
      </c>
      <c r="H16" s="153" t="s">
        <v>47</v>
      </c>
      <c r="I16" s="201" t="str">
        <f>IF(COUNTA(I12:I15)=4,"Played", "")</f>
        <v>Played</v>
      </c>
      <c r="J16" s="201" t="str">
        <f>IF(COUNTA(J12:J15)=4,"Played", "")</f>
        <v>Played</v>
      </c>
      <c r="K16" s="154">
        <f>SUM(K12:K15)</f>
        <v>2</v>
      </c>
      <c r="L16" s="182">
        <f>SUM(L12:L15)</f>
        <v>12</v>
      </c>
      <c r="M16" s="200"/>
      <c r="O16" s="144" t="s">
        <v>47</v>
      </c>
      <c r="P16" s="201" t="str">
        <f>IF(COUNTA(P12:P15)=4,"Played", "")</f>
        <v>Played</v>
      </c>
      <c r="Q16" s="201" t="str">
        <f>IF(COUNTA(Q12:Q15)=4,"Played", "")</f>
        <v>Played</v>
      </c>
      <c r="R16" s="154">
        <f>SUM(R12:R15)</f>
        <v>5</v>
      </c>
      <c r="S16" s="182">
        <f>SUM(S12:S15)</f>
        <v>9</v>
      </c>
      <c r="T16" s="200"/>
      <c r="V16" s="144" t="s">
        <v>47</v>
      </c>
      <c r="W16" s="201" t="str">
        <f>IF(COUNTA(W12:W15)=4,"Played", "")</f>
        <v>Played</v>
      </c>
      <c r="X16" s="201" t="str">
        <f>IF(COUNTA(X12:X15)=4,"Played", "")</f>
        <v>Played</v>
      </c>
      <c r="Y16" s="154">
        <f>SUM(Y12:Y15)</f>
        <v>10</v>
      </c>
      <c r="Z16" s="163">
        <f>SUM(Z12:Z15)</f>
        <v>4</v>
      </c>
      <c r="AA16" s="200"/>
      <c r="AC16" s="144" t="s">
        <v>47</v>
      </c>
      <c r="AD16" s="201" t="str">
        <f>IF(COUNTA(AD12:AD15)=4,"Played", "")</f>
        <v>Played</v>
      </c>
      <c r="AE16" s="201" t="str">
        <f>IF(COUNTA(AE12:AE15)=4,"Played", "")</f>
        <v>Played</v>
      </c>
      <c r="AF16" s="191">
        <f>SUM(AF12:AF15)</f>
        <v>4</v>
      </c>
      <c r="AG16" s="190">
        <f>SUM(AG12:AG15)</f>
        <v>12</v>
      </c>
      <c r="AH16" s="200"/>
      <c r="AJ16" s="144" t="s">
        <v>47</v>
      </c>
      <c r="AK16" s="200" t="str">
        <f>IF(COUNTA(AK12:AK15)=4,"Played", "")</f>
        <v/>
      </c>
      <c r="AL16" s="200" t="str">
        <f>IF(COUNTA(AL12:AL15)=4,"Played", "")</f>
        <v/>
      </c>
      <c r="AM16" s="147">
        <f>SUM(AM12:AM15)</f>
        <v>0</v>
      </c>
      <c r="AN16" s="147">
        <f>SUM(AN12:AN15)</f>
        <v>0</v>
      </c>
      <c r="AO16" s="200" t="str">
        <f>IF(COUNTA(AK12:AL15)=8,"Played", "")</f>
        <v/>
      </c>
      <c r="AQ16" s="144" t="s">
        <v>47</v>
      </c>
      <c r="AR16" s="200" t="str">
        <f>IF(COUNTA(AR12:AR15)=4,"Played", "")</f>
        <v/>
      </c>
      <c r="AS16" s="200" t="str">
        <f>IF(COUNTA(AS12:AS15)=4,"Played", "")</f>
        <v/>
      </c>
      <c r="AT16" s="147">
        <f>SUM(AT12:AT15)</f>
        <v>0</v>
      </c>
      <c r="AU16" s="147">
        <f>SUM(AU12:AU15)</f>
        <v>0</v>
      </c>
      <c r="AV16" s="200" t="str">
        <f>IF(COUNTA(AR12:AS15)=8,"Played", "")</f>
        <v/>
      </c>
    </row>
    <row r="17" spans="1:48" ht="15" thickBot="1" x14ac:dyDescent="0.4">
      <c r="A17" s="111" t="s">
        <v>90</v>
      </c>
      <c r="B17" s="94" t="str">
        <f t="shared" si="2"/>
        <v>W/T</v>
      </c>
      <c r="C17" s="94" t="str">
        <f>IFERROR(INDEX('6 Teams'!$B$20:$C$25,MATCH('6-RESULTS'!B17,'6 Teams'!$C$20:$C$25,0),1),"")</f>
        <v>Western/ Townend</v>
      </c>
      <c r="D17" s="94">
        <f t="shared" si="3"/>
        <v>4</v>
      </c>
      <c r="E17" s="112">
        <f t="shared" si="4"/>
        <v>1</v>
      </c>
      <c r="G17" s="92">
        <v>8</v>
      </c>
      <c r="H17" s="195"/>
      <c r="I17" s="195">
        <v>1</v>
      </c>
      <c r="J17" s="195">
        <v>2</v>
      </c>
      <c r="K17" s="195" t="s">
        <v>84</v>
      </c>
      <c r="L17" s="195" t="s">
        <v>85</v>
      </c>
      <c r="M17" s="195"/>
      <c r="N17" s="195"/>
      <c r="O17" s="195"/>
      <c r="P17" s="195">
        <v>1</v>
      </c>
      <c r="Q17" s="195">
        <v>3</v>
      </c>
      <c r="R17" s="195" t="s">
        <v>86</v>
      </c>
      <c r="S17" s="195" t="s">
        <v>87</v>
      </c>
      <c r="T17" s="195"/>
      <c r="U17" s="195"/>
      <c r="V17" s="195"/>
      <c r="W17" s="195">
        <v>2</v>
      </c>
      <c r="X17" s="195">
        <v>3</v>
      </c>
      <c r="Y17" s="195" t="s">
        <v>88</v>
      </c>
      <c r="Z17" s="195" t="s">
        <v>89</v>
      </c>
      <c r="AA17" s="195"/>
      <c r="AB17" s="195"/>
      <c r="AC17" s="195"/>
      <c r="AD17" s="195">
        <v>4</v>
      </c>
      <c r="AE17" s="195">
        <v>5</v>
      </c>
      <c r="AF17" s="195" t="s">
        <v>90</v>
      </c>
      <c r="AG17" s="195" t="s">
        <v>91</v>
      </c>
      <c r="AH17" s="195"/>
      <c r="AI17" s="195"/>
      <c r="AJ17" s="195"/>
      <c r="AK17" s="195">
        <v>5</v>
      </c>
      <c r="AL17" s="195">
        <v>6</v>
      </c>
      <c r="AM17" s="195" t="s">
        <v>92</v>
      </c>
      <c r="AN17" s="195" t="s">
        <v>93</v>
      </c>
      <c r="AO17" s="195"/>
      <c r="AP17" s="195"/>
      <c r="AQ17" s="195"/>
      <c r="AR17" s="195">
        <v>4</v>
      </c>
      <c r="AS17" s="195">
        <v>6</v>
      </c>
      <c r="AT17" s="195" t="s">
        <v>94</v>
      </c>
      <c r="AU17" s="195" t="s">
        <v>95</v>
      </c>
      <c r="AV17" s="195"/>
    </row>
    <row r="18" spans="1:48" ht="15" thickBot="1" x14ac:dyDescent="0.4">
      <c r="A18" s="111" t="s">
        <v>91</v>
      </c>
      <c r="B18" s="94" t="str">
        <f t="shared" si="2"/>
        <v>Sco 2</v>
      </c>
      <c r="C18" s="94" t="str">
        <f>IFERROR(INDEX('6 Teams'!$B$20:$C$25,MATCH('6-RESULTS'!B18,'6 Teams'!$C$20:$C$25,0),1),"")</f>
        <v>Scotstoun 2</v>
      </c>
      <c r="D18" s="94">
        <f t="shared" si="3"/>
        <v>12</v>
      </c>
      <c r="E18" s="112">
        <f t="shared" si="4"/>
        <v>1</v>
      </c>
      <c r="G18" s="92">
        <v>9</v>
      </c>
      <c r="H18" s="172">
        <v>2</v>
      </c>
      <c r="I18" s="103" t="str">
        <f>INDEX('POSTER-6'!$B$1:$K$9,MATCH('6-RESULTS'!$H18,'POSTER-6'!$B$1:$B$9,0),MATCH('6-RESULTS'!I17,'POSTER-6'!$B$1:$K$1,0))</f>
        <v>Scotstoun 1</v>
      </c>
      <c r="J18" s="103" t="str">
        <f>INDEX('POSTER-6'!$B$1:$K$9,MATCH('6-RESULTS'!$H18,'POSTER-6'!$B$1:$B$9,0),MATCH('6-RESULTS'!J17,'POSTER-6'!$B$1:$K$1,0))</f>
        <v>Western/ Townend</v>
      </c>
      <c r="K18" s="115" t="str">
        <f>INDEX('6 Teams'!$B$20:$C$25,MATCH('6-RESULTS'!I18,'6 Teams'!$B$20:$B$25,0),2)</f>
        <v>Sco 1</v>
      </c>
      <c r="L18" s="115" t="str">
        <f>INDEX('6 Teams'!$B$20:$C$25,MATCH('6-RESULTS'!J18,'6 Teams'!$B$20:$B$25,0),2)</f>
        <v>W/T</v>
      </c>
      <c r="M18" s="144"/>
      <c r="O18" s="172"/>
      <c r="P18" s="103" t="str">
        <f>INDEX('POSTER-6'!$B$1:$K$9,MATCH('6-RESULTS'!$H18,'POSTER-6'!$B$1:$B$9,0),MATCH('6-RESULTS'!P17,'POSTER-6'!$B$1:$K$1,0))</f>
        <v>Scotstoun 1</v>
      </c>
      <c r="Q18" s="103" t="str">
        <f>INDEX('POSTER-6'!$B$1:$K$9,MATCH('6-RESULTS'!$H18,'POSTER-6'!$B$1:$B$9,0),MATCH('6-RESULTS'!Q17,'POSTER-6'!$B$1:$K$1,0))</f>
        <v>Giffnock 2</v>
      </c>
      <c r="R18" s="115" t="str">
        <f>INDEX('6 Teams'!$B$20:$C$25,MATCH('6-RESULTS'!P18,'6 Teams'!$B$20:$B$25,0),2)</f>
        <v>Sco 1</v>
      </c>
      <c r="S18" s="115" t="str">
        <f>INDEX('6 Teams'!$B$20:$C$25,MATCH('6-RESULTS'!Q18,'6 Teams'!$B$20:$B$25,0),2)</f>
        <v>Gif 2</v>
      </c>
      <c r="T18" s="144"/>
      <c r="V18" s="172"/>
      <c r="W18" s="103" t="str">
        <f>INDEX('POSTER-6'!$B$1:$K$9,MATCH('6-RESULTS'!$H18,'POSTER-6'!$B$1:$B$9,0),MATCH('6-RESULTS'!W17,'POSTER-6'!$B$1:$K$1,0))</f>
        <v>Western/ Townend</v>
      </c>
      <c r="X18" s="103" t="str">
        <f>INDEX('POSTER-6'!$B$1:$K$9,MATCH('6-RESULTS'!$H18,'POSTER-6'!$B$1:$B$9,0),MATCH('6-RESULTS'!X17,'POSTER-6'!$B$1:$K$1,0))</f>
        <v>Giffnock 2</v>
      </c>
      <c r="Y18" s="115" t="str">
        <f>INDEX('6 Teams'!$B$20:$C$25,MATCH('6-RESULTS'!W18,'6 Teams'!$B$20:$B$25,0),2)</f>
        <v>W/T</v>
      </c>
      <c r="Z18" s="115" t="str">
        <f>INDEX('6 Teams'!$B$20:$C$25,MATCH('6-RESULTS'!X18,'6 Teams'!$B$20:$B$25,0),2)</f>
        <v>Gif 2</v>
      </c>
      <c r="AA18" s="144"/>
      <c r="AC18" s="172"/>
      <c r="AD18" s="103" t="str">
        <f>INDEX('POSTER-6'!$B$1:$K$9,MATCH('6-RESULTS'!$H18,'POSTER-6'!$B$1:$B$9,0),MATCH('6-RESULTS'!AD17,'POSTER-6'!$B$1:$K$1,0))</f>
        <v>Giffnock 1</v>
      </c>
      <c r="AE18" s="103" t="str">
        <f>INDEX('POSTER-6'!$B$1:$K$9,MATCH('6-RESULTS'!$H18,'POSTER-6'!$B$1:$B$9,0),MATCH('6-RESULTS'!AE17,'POSTER-6'!$B$1:$K$1,0))</f>
        <v>Scotstoun 2</v>
      </c>
      <c r="AF18" s="115" t="str">
        <f>INDEX('6 Teams'!$B$20:$C$25,MATCH('6-RESULTS'!AD18,'6 Teams'!$B$20:$B$25,0),2)</f>
        <v>Gif 1</v>
      </c>
      <c r="AG18" s="115" t="str">
        <f>INDEX('6 Teams'!$B$20:$C$25,MATCH('6-RESULTS'!AE18,'6 Teams'!$B$20:$B$25,0),2)</f>
        <v>Sco 2</v>
      </c>
      <c r="AH18" s="144"/>
      <c r="AJ18" s="172"/>
      <c r="AK18" s="103" t="str">
        <f>INDEX('POSTER-6'!$B$1:$K$9,MATCH('6-RESULTS'!$H18,'POSTER-6'!$B$1:$B$9,0),MATCH('6-RESULTS'!AK17,'POSTER-6'!$B$1:$K$1,0))</f>
        <v>Scotstoun 2</v>
      </c>
      <c r="AL18" s="103" t="str">
        <f>INDEX('POSTER-6'!$B$1:$K$9,MATCH('6-RESULTS'!$H18,'POSTER-6'!$B$1:$B$9,0),MATCH('6-RESULTS'!AL17,'POSTER-6'!$B$1:$K$1,0))</f>
        <v/>
      </c>
      <c r="AM18" s="115" t="str">
        <f>IF(AL18&lt;&gt;"",AK18,"")</f>
        <v/>
      </c>
      <c r="AN18" s="116" t="str">
        <f>AL18</f>
        <v/>
      </c>
      <c r="AO18" s="144"/>
      <c r="AQ18" s="102"/>
      <c r="AR18" s="103" t="str">
        <f>INDEX('POSTER-6'!$B$1:$K$9,MATCH('6-RESULTS'!$H18,'POSTER-6'!$B$1:$B$9,0),MATCH('6-RESULTS'!AR17,'POSTER-6'!$B$1:$K$1,0))</f>
        <v>Giffnock 1</v>
      </c>
      <c r="AS18" s="103" t="str">
        <f>INDEX('POSTER-6'!$B$1:$K$9,MATCH('6-RESULTS'!$H18,'POSTER-6'!$B$1:$B$9,0),MATCH('6-RESULTS'!AS17,'POSTER-6'!$B$1:$K$1,0))</f>
        <v/>
      </c>
      <c r="AT18" s="115" t="str">
        <f>IF(AS18&lt;&gt;"",AR18,"")</f>
        <v/>
      </c>
      <c r="AU18" s="116" t="str">
        <f>AS18</f>
        <v/>
      </c>
      <c r="AV18" s="144"/>
    </row>
    <row r="19" spans="1:48" x14ac:dyDescent="0.35">
      <c r="A19" s="111" t="s">
        <v>92</v>
      </c>
      <c r="B19" s="94" t="str">
        <f t="shared" si="2"/>
        <v/>
      </c>
      <c r="C19" s="94" t="str">
        <f>IFERROR(INDEX('6 Teams'!$B$20:$C$25,MATCH('6-RESULTS'!B19,'6 Teams'!$C$20:$C$25,0),1),"")</f>
        <v/>
      </c>
      <c r="D19" s="94" t="str">
        <f t="shared" si="3"/>
        <v/>
      </c>
      <c r="E19" s="112" t="str">
        <f t="shared" si="4"/>
        <v/>
      </c>
      <c r="G19" s="92">
        <v>10</v>
      </c>
      <c r="H19" s="131">
        <v>1</v>
      </c>
      <c r="I19" s="101" t="s">
        <v>104</v>
      </c>
      <c r="J19" s="188" t="s">
        <v>56</v>
      </c>
      <c r="K19" s="117">
        <v>3</v>
      </c>
      <c r="L19" s="100">
        <v>0</v>
      </c>
      <c r="M19" s="133" t="s">
        <v>121</v>
      </c>
      <c r="O19" s="131">
        <v>1</v>
      </c>
      <c r="P19" s="101" t="s">
        <v>104</v>
      </c>
      <c r="Q19" s="192" t="s">
        <v>111</v>
      </c>
      <c r="R19" s="117">
        <v>3</v>
      </c>
      <c r="S19" s="100">
        <v>0</v>
      </c>
      <c r="T19" s="133" t="s">
        <v>122</v>
      </c>
      <c r="V19" s="131">
        <v>1</v>
      </c>
      <c r="W19" s="188" t="s">
        <v>56</v>
      </c>
      <c r="X19" s="192" t="s">
        <v>111</v>
      </c>
      <c r="Y19" s="117">
        <v>3</v>
      </c>
      <c r="Z19" s="100">
        <v>0</v>
      </c>
      <c r="AA19" s="133" t="s">
        <v>114</v>
      </c>
      <c r="AC19" s="131">
        <v>1</v>
      </c>
      <c r="AD19" s="169" t="s">
        <v>66</v>
      </c>
      <c r="AE19" s="192" t="s">
        <v>52</v>
      </c>
      <c r="AF19" s="117">
        <v>3</v>
      </c>
      <c r="AG19" s="100">
        <v>1</v>
      </c>
      <c r="AH19" s="133"/>
      <c r="AJ19" s="131">
        <v>1</v>
      </c>
      <c r="AK19" s="118"/>
      <c r="AL19" s="118"/>
      <c r="AM19" s="117"/>
      <c r="AN19" s="100"/>
      <c r="AO19" s="133"/>
      <c r="AQ19" s="104">
        <v>1</v>
      </c>
      <c r="AR19" s="118"/>
      <c r="AS19" s="118"/>
      <c r="AT19" s="117"/>
      <c r="AU19" s="100"/>
      <c r="AV19" s="133"/>
    </row>
    <row r="20" spans="1:48" x14ac:dyDescent="0.35">
      <c r="A20" s="111" t="s">
        <v>93</v>
      </c>
      <c r="B20" s="94" t="str">
        <f t="shared" si="2"/>
        <v/>
      </c>
      <c r="C20" s="94" t="str">
        <f>IFERROR(INDEX('6 Teams'!$B$20:$C$25,MATCH('6-RESULTS'!B20,'6 Teams'!$C$20:$C$25,0),1),"")</f>
        <v/>
      </c>
      <c r="D20" s="94" t="str">
        <f t="shared" si="3"/>
        <v/>
      </c>
      <c r="E20" s="112" t="str">
        <f t="shared" si="4"/>
        <v/>
      </c>
      <c r="G20" s="92">
        <v>11</v>
      </c>
      <c r="H20" s="104">
        <v>2</v>
      </c>
      <c r="I20" s="96" t="s">
        <v>62</v>
      </c>
      <c r="J20" s="125" t="s">
        <v>57</v>
      </c>
      <c r="K20" s="111">
        <v>3</v>
      </c>
      <c r="L20" s="99">
        <v>0</v>
      </c>
      <c r="M20" s="134" t="s">
        <v>113</v>
      </c>
      <c r="O20" s="104">
        <v>2</v>
      </c>
      <c r="P20" s="96" t="s">
        <v>62</v>
      </c>
      <c r="Q20" s="193" t="s">
        <v>109</v>
      </c>
      <c r="R20" s="111">
        <v>3</v>
      </c>
      <c r="S20" s="99">
        <v>0</v>
      </c>
      <c r="T20" s="134" t="s">
        <v>115</v>
      </c>
      <c r="V20" s="104">
        <v>2</v>
      </c>
      <c r="W20" s="125" t="s">
        <v>57</v>
      </c>
      <c r="X20" s="193" t="s">
        <v>109</v>
      </c>
      <c r="Y20" s="111">
        <v>3</v>
      </c>
      <c r="Z20" s="99">
        <v>0</v>
      </c>
      <c r="AA20" s="134" t="s">
        <v>123</v>
      </c>
      <c r="AC20" s="104">
        <v>2</v>
      </c>
      <c r="AD20" s="126" t="s">
        <v>67</v>
      </c>
      <c r="AE20" s="193" t="s">
        <v>117</v>
      </c>
      <c r="AF20" s="111">
        <v>3</v>
      </c>
      <c r="AG20" s="99">
        <v>1</v>
      </c>
      <c r="AH20" s="134"/>
      <c r="AJ20" s="104">
        <v>2</v>
      </c>
      <c r="AK20" s="112"/>
      <c r="AL20" s="112"/>
      <c r="AM20" s="111"/>
      <c r="AN20" s="99"/>
      <c r="AO20" s="134"/>
      <c r="AQ20" s="104">
        <v>2</v>
      </c>
      <c r="AR20" s="112"/>
      <c r="AS20" s="112"/>
      <c r="AT20" s="111"/>
      <c r="AU20" s="99"/>
      <c r="AV20" s="134"/>
    </row>
    <row r="21" spans="1:48" x14ac:dyDescent="0.35">
      <c r="A21" s="111" t="s">
        <v>94</v>
      </c>
      <c r="B21" s="94" t="str">
        <f t="shared" si="2"/>
        <v/>
      </c>
      <c r="C21" s="94" t="str">
        <f>IFERROR(INDEX('6 Teams'!$B$20:$C$25,MATCH('6-RESULTS'!B21,'6 Teams'!$C$20:$C$25,0),1),"")</f>
        <v/>
      </c>
      <c r="D21" s="94" t="str">
        <f t="shared" si="3"/>
        <v/>
      </c>
      <c r="E21" s="112" t="str">
        <f t="shared" si="4"/>
        <v/>
      </c>
      <c r="G21" s="92">
        <v>12</v>
      </c>
      <c r="H21" s="104">
        <v>3</v>
      </c>
      <c r="I21" s="96" t="s">
        <v>105</v>
      </c>
      <c r="J21" s="168" t="s">
        <v>107</v>
      </c>
      <c r="K21" s="111">
        <v>3</v>
      </c>
      <c r="L21" s="99">
        <v>2</v>
      </c>
      <c r="M21" s="134" t="s">
        <v>112</v>
      </c>
      <c r="O21" s="104">
        <v>3</v>
      </c>
      <c r="P21" s="96" t="s">
        <v>105</v>
      </c>
      <c r="Q21" s="193" t="s">
        <v>108</v>
      </c>
      <c r="R21" s="111">
        <v>3</v>
      </c>
      <c r="S21" s="99">
        <v>0</v>
      </c>
      <c r="T21" s="134" t="s">
        <v>116</v>
      </c>
      <c r="V21" s="104">
        <v>3</v>
      </c>
      <c r="W21" s="168" t="s">
        <v>107</v>
      </c>
      <c r="X21" s="193" t="s">
        <v>108</v>
      </c>
      <c r="Y21" s="111">
        <v>3</v>
      </c>
      <c r="Z21" s="99">
        <v>0</v>
      </c>
      <c r="AA21" s="134" t="s">
        <v>120</v>
      </c>
      <c r="AC21" s="104">
        <v>3</v>
      </c>
      <c r="AD21" s="126" t="s">
        <v>68</v>
      </c>
      <c r="AE21" s="193" t="s">
        <v>54</v>
      </c>
      <c r="AF21" s="111">
        <v>3</v>
      </c>
      <c r="AG21" s="99">
        <v>0</v>
      </c>
      <c r="AH21" s="134"/>
      <c r="AJ21" s="104">
        <v>3</v>
      </c>
      <c r="AK21" s="112"/>
      <c r="AL21" s="112"/>
      <c r="AM21" s="111"/>
      <c r="AN21" s="99"/>
      <c r="AO21" s="134"/>
      <c r="AQ21" s="104">
        <v>3</v>
      </c>
      <c r="AR21" s="112"/>
      <c r="AS21" s="112"/>
      <c r="AT21" s="111"/>
      <c r="AU21" s="99"/>
      <c r="AV21" s="134"/>
    </row>
    <row r="22" spans="1:48" ht="15" thickBot="1" x14ac:dyDescent="0.4">
      <c r="A22" s="113" t="s">
        <v>95</v>
      </c>
      <c r="B22" s="130" t="str">
        <f t="shared" si="2"/>
        <v/>
      </c>
      <c r="C22" s="130" t="str">
        <f>IFERROR(INDEX('6 Teams'!$B$20:$C$25,MATCH('6-RESULTS'!B22,'6 Teams'!$C$20:$C$25,0),1),"")</f>
        <v/>
      </c>
      <c r="D22" s="130" t="str">
        <f t="shared" si="3"/>
        <v/>
      </c>
      <c r="E22" s="114" t="str">
        <f t="shared" si="4"/>
        <v/>
      </c>
      <c r="G22" s="92">
        <v>13</v>
      </c>
      <c r="H22" s="138">
        <v>4</v>
      </c>
      <c r="I22" s="139" t="s">
        <v>63</v>
      </c>
      <c r="J22" s="185" t="s">
        <v>106</v>
      </c>
      <c r="K22" s="141">
        <v>3</v>
      </c>
      <c r="L22" s="142">
        <v>1</v>
      </c>
      <c r="M22" s="143" t="s">
        <v>119</v>
      </c>
      <c r="O22" s="138">
        <v>4</v>
      </c>
      <c r="P22" s="139" t="s">
        <v>63</v>
      </c>
      <c r="Q22" s="194" t="s">
        <v>110</v>
      </c>
      <c r="R22" s="141">
        <v>3</v>
      </c>
      <c r="S22" s="142">
        <v>0</v>
      </c>
      <c r="T22" s="143" t="s">
        <v>110</v>
      </c>
      <c r="V22" s="138">
        <v>4</v>
      </c>
      <c r="W22" s="185" t="s">
        <v>106</v>
      </c>
      <c r="X22" s="194" t="s">
        <v>110</v>
      </c>
      <c r="Y22" s="141">
        <v>3</v>
      </c>
      <c r="Z22" s="142">
        <v>0</v>
      </c>
      <c r="AA22" s="143" t="s">
        <v>110</v>
      </c>
      <c r="AC22" s="138">
        <v>4</v>
      </c>
      <c r="AD22" s="151" t="s">
        <v>69</v>
      </c>
      <c r="AE22" s="194" t="s">
        <v>118</v>
      </c>
      <c r="AF22" s="141">
        <v>0</v>
      </c>
      <c r="AG22" s="142">
        <v>3</v>
      </c>
      <c r="AH22" s="143"/>
      <c r="AJ22" s="138">
        <v>4</v>
      </c>
      <c r="AK22" s="140"/>
      <c r="AL22" s="140"/>
      <c r="AM22" s="141"/>
      <c r="AN22" s="142"/>
      <c r="AO22" s="143"/>
      <c r="AQ22" s="138">
        <v>4</v>
      </c>
      <c r="AR22" s="140"/>
      <c r="AS22" s="140"/>
      <c r="AT22" s="141"/>
      <c r="AU22" s="142"/>
      <c r="AV22" s="143"/>
    </row>
    <row r="23" spans="1:48" ht="15" thickBot="1" x14ac:dyDescent="0.4">
      <c r="E23" s="92" t="str">
        <f t="shared" ref="E23:E65" si="5">IF(B23="","",1)</f>
        <v/>
      </c>
      <c r="G23" s="92">
        <v>14</v>
      </c>
      <c r="H23" s="144" t="s">
        <v>47</v>
      </c>
      <c r="I23" s="201" t="str">
        <f>IF(COUNTA(I19:I22)=4,"Played", "")</f>
        <v>Played</v>
      </c>
      <c r="J23" s="201" t="str">
        <f>IF(COUNTA(J19:J22)=4,"Played", "")</f>
        <v>Played</v>
      </c>
      <c r="K23" s="147">
        <f>SUM(K19:K22)</f>
        <v>12</v>
      </c>
      <c r="L23" s="147">
        <f>SUM(L19:L22)</f>
        <v>3</v>
      </c>
      <c r="M23" s="200"/>
      <c r="O23" s="144" t="s">
        <v>47</v>
      </c>
      <c r="P23" s="201" t="str">
        <f>IF(COUNTA(P19:P22)=4,"Played", "")</f>
        <v>Played</v>
      </c>
      <c r="Q23" s="201" t="str">
        <f>IF(COUNTA(Q19:Q22)=4,"Played", "")</f>
        <v>Played</v>
      </c>
      <c r="R23" s="147">
        <f>SUM(R19:R22)</f>
        <v>12</v>
      </c>
      <c r="S23" s="147">
        <f>SUM(S19:S22)</f>
        <v>0</v>
      </c>
      <c r="T23" s="200"/>
      <c r="V23" s="144" t="s">
        <v>47</v>
      </c>
      <c r="W23" s="201" t="str">
        <f>IF(COUNTA(W19:W22)=4,"Played", "")</f>
        <v>Played</v>
      </c>
      <c r="X23" s="201" t="str">
        <f>IF(COUNTA(X19:X22)=4,"Played", "")</f>
        <v>Played</v>
      </c>
      <c r="Y23" s="147">
        <f>SUM(Y19:Y22)</f>
        <v>12</v>
      </c>
      <c r="Z23" s="147">
        <f>SUM(Z19:Z22)</f>
        <v>0</v>
      </c>
      <c r="AA23" s="200"/>
      <c r="AC23" s="144" t="s">
        <v>47</v>
      </c>
      <c r="AD23" s="201" t="str">
        <f>IF(COUNTA(AD19:AD22)=4,"Played", "")</f>
        <v>Played</v>
      </c>
      <c r="AE23" s="201" t="str">
        <f>IF(COUNTA(AE19:AE22)=4,"Played", "")</f>
        <v>Played</v>
      </c>
      <c r="AF23" s="147">
        <f>SUM(AF19:AF22)</f>
        <v>9</v>
      </c>
      <c r="AG23" s="147">
        <f>SUM(AG19:AG22)</f>
        <v>5</v>
      </c>
      <c r="AH23" s="200"/>
      <c r="AJ23" s="144" t="s">
        <v>47</v>
      </c>
      <c r="AK23" s="200" t="str">
        <f>IF(COUNTA(AK19:AK22)=4,"Played", "")</f>
        <v/>
      </c>
      <c r="AL23" s="200" t="str">
        <f>IF(COUNTA(AL19:AL22)=4,"Played", "")</f>
        <v/>
      </c>
      <c r="AM23" s="147">
        <f>SUM(AM19:AM22)</f>
        <v>0</v>
      </c>
      <c r="AN23" s="147">
        <f>SUM(AN19:AN22)</f>
        <v>0</v>
      </c>
      <c r="AO23" s="200" t="str">
        <f>IF(COUNTA(AK19:AL22)=8,"Played", "")</f>
        <v/>
      </c>
      <c r="AQ23" s="144" t="s">
        <v>47</v>
      </c>
      <c r="AR23" s="200" t="str">
        <f>IF(COUNTA(AR19:AR22)=4,"Played", "")</f>
        <v/>
      </c>
      <c r="AS23" s="200" t="str">
        <f>IF(COUNTA(AS19:AS22)=4,"Played", "")</f>
        <v/>
      </c>
      <c r="AT23" s="147">
        <f>SUM(AT19:AT22)</f>
        <v>0</v>
      </c>
      <c r="AU23" s="147">
        <f>SUM(AU19:AU22)</f>
        <v>0</v>
      </c>
      <c r="AV23" s="200" t="str">
        <f>IF(COUNTA(AR19:AS22)=8,"Played", "")</f>
        <v/>
      </c>
    </row>
    <row r="24" spans="1:48" ht="15" thickBot="1" x14ac:dyDescent="0.4">
      <c r="A24" s="197">
        <v>9</v>
      </c>
      <c r="B24" s="198"/>
      <c r="C24" s="198"/>
      <c r="D24" s="198" t="s">
        <v>70</v>
      </c>
      <c r="E24" s="199" t="s">
        <v>71</v>
      </c>
      <c r="G24" s="92">
        <v>15</v>
      </c>
      <c r="H24" s="156"/>
      <c r="I24" s="156">
        <v>1</v>
      </c>
      <c r="J24" s="156">
        <v>2</v>
      </c>
      <c r="K24" s="156" t="s">
        <v>84</v>
      </c>
      <c r="L24" s="156" t="s">
        <v>85</v>
      </c>
      <c r="M24" s="156"/>
      <c r="N24" s="156"/>
      <c r="O24" s="156"/>
      <c r="P24" s="156">
        <v>1</v>
      </c>
      <c r="Q24" s="156">
        <v>3</v>
      </c>
      <c r="R24" s="156" t="s">
        <v>86</v>
      </c>
      <c r="S24" s="156" t="s">
        <v>87</v>
      </c>
      <c r="T24" s="156"/>
      <c r="U24" s="156"/>
      <c r="V24" s="156"/>
      <c r="W24" s="156">
        <v>2</v>
      </c>
      <c r="X24" s="156">
        <v>3</v>
      </c>
      <c r="Y24" s="156" t="s">
        <v>88</v>
      </c>
      <c r="Z24" s="156" t="s">
        <v>89</v>
      </c>
      <c r="AA24" s="156"/>
      <c r="AB24" s="156"/>
      <c r="AC24" s="156"/>
      <c r="AD24" s="156">
        <v>4</v>
      </c>
      <c r="AE24" s="156">
        <v>5</v>
      </c>
      <c r="AF24" s="156" t="s">
        <v>90</v>
      </c>
      <c r="AG24" s="156" t="s">
        <v>91</v>
      </c>
      <c r="AH24" s="156"/>
      <c r="AI24" s="156"/>
      <c r="AJ24" s="156"/>
      <c r="AK24" s="156">
        <v>5</v>
      </c>
      <c r="AL24" s="156">
        <v>6</v>
      </c>
      <c r="AM24" s="156" t="s">
        <v>92</v>
      </c>
      <c r="AN24" s="156" t="s">
        <v>93</v>
      </c>
      <c r="AO24" s="156"/>
      <c r="AP24" s="156"/>
      <c r="AQ24" s="156"/>
      <c r="AR24" s="156">
        <v>4</v>
      </c>
      <c r="AS24" s="156">
        <v>6</v>
      </c>
      <c r="AT24" s="156" t="s">
        <v>94</v>
      </c>
      <c r="AU24" s="156" t="s">
        <v>95</v>
      </c>
      <c r="AV24" s="156"/>
    </row>
    <row r="25" spans="1:48" ht="15" thickBot="1" x14ac:dyDescent="0.4">
      <c r="A25" s="117" t="s">
        <v>84</v>
      </c>
      <c r="B25" s="196" t="str">
        <f t="shared" ref="B25:B36" si="6">IF(INDEX($G$10:$AU$58,MATCH($A$24,$G$10:$G$58,0),MATCH($A25,$G$10:$AU$10,0))=0,"",INDEX($G$10:$AU$58,MATCH($A$24,$G$10:$G$58,0),MATCH($A25,$G$10:$AU$10,0)))</f>
        <v>Sco 1</v>
      </c>
      <c r="C25" s="196" t="str">
        <f>IFERROR(INDEX('6 Teams'!$B$20:$C$25,MATCH('6-RESULTS'!B25,'6 Teams'!$C$20:$C$25,0),1),"")</f>
        <v>Scotstoun 1</v>
      </c>
      <c r="D25" s="196">
        <f>IF(E25="","",IF(INDEX($G$10:$AU$58,MATCH($A$24,$G$10:$G$58,0)+5,MATCH($A25,$G$17:$AU$17,0))="","",INDEX($G$10:$AU$58,MATCH($A$24,$G$10:$G$58,0)+5,MATCH($A25,$G$17:$AU$17,0))))</f>
        <v>12</v>
      </c>
      <c r="E25" s="118">
        <f>IF(INDEX($G$11:$AS$58,MATCH($A$24,$G$11:$G$58,0)+5,MATCH($C25,$G$18:$AS$18,0))="Played",1,"")</f>
        <v>1</v>
      </c>
      <c r="G25" s="92">
        <v>16</v>
      </c>
      <c r="H25" s="172">
        <v>3</v>
      </c>
      <c r="I25" s="103" t="str">
        <f>INDEX('POSTER-6'!$B$1:$K$9,MATCH('6-RESULTS'!$H25,'POSTER-6'!$B$1:$B$9,0),MATCH('6-RESULTS'!I24,'POSTER-6'!$B$1:$K$1,0))</f>
        <v>Scotstoun 2</v>
      </c>
      <c r="J25" s="103" t="str">
        <f>INDEX('POSTER-6'!$B$1:$K$9,MATCH('6-RESULTS'!$H25,'POSTER-6'!$B$1:$B$9,0),MATCH('6-RESULTS'!J24,'POSTER-6'!$B$1:$K$1,0))</f>
        <v>Scotstoun 1</v>
      </c>
      <c r="K25" s="115" t="str">
        <f>INDEX('6 Teams'!$B$20:$C$25,MATCH('6-RESULTS'!I25,'6 Teams'!$B$20:$B$25,0),2)</f>
        <v>Sco 2</v>
      </c>
      <c r="L25" s="115" t="str">
        <f>INDEX('6 Teams'!$B$20:$C$25,MATCH('6-RESULTS'!J25,'6 Teams'!$B$20:$B$25,0),2)</f>
        <v>Sco 1</v>
      </c>
      <c r="M25" s="144"/>
      <c r="O25" s="172"/>
      <c r="P25" s="103" t="str">
        <f>INDEX('POSTER-6'!$B$1:$K$9,MATCH('6-RESULTS'!$H25,'POSTER-6'!$B$1:$B$9,0),MATCH('6-RESULTS'!P24,'POSTER-6'!$B$1:$K$1,0))</f>
        <v>Scotstoun 2</v>
      </c>
      <c r="Q25" s="103" t="str">
        <f>INDEX('POSTER-6'!$B$1:$K$9,MATCH('6-RESULTS'!$H25,'POSTER-6'!$B$1:$B$9,0),MATCH('6-RESULTS'!Q24,'POSTER-6'!$B$1:$K$1,0))</f>
        <v>Western/ Townend</v>
      </c>
      <c r="R25" s="115" t="str">
        <f>INDEX('6 Teams'!$B$20:$C$25,MATCH('6-RESULTS'!P25,'6 Teams'!$B$20:$B$25,0),2)</f>
        <v>Sco 2</v>
      </c>
      <c r="S25" s="115" t="str">
        <f>INDEX('6 Teams'!$B$20:$C$25,MATCH('6-RESULTS'!Q25,'6 Teams'!$B$20:$B$25,0),2)</f>
        <v>W/T</v>
      </c>
      <c r="T25" s="144"/>
      <c r="V25" s="172"/>
      <c r="W25" s="103" t="str">
        <f>INDEX('POSTER-6'!$B$1:$K$9,MATCH('6-RESULTS'!$H25,'POSTER-6'!$B$1:$B$9,0),MATCH('6-RESULTS'!W24,'POSTER-6'!$B$1:$K$1,0))</f>
        <v>Scotstoun 1</v>
      </c>
      <c r="X25" s="103" t="str">
        <f>INDEX('POSTER-6'!$B$1:$K$9,MATCH('6-RESULTS'!$H25,'POSTER-6'!$B$1:$B$9,0),MATCH('6-RESULTS'!X24,'POSTER-6'!$B$1:$K$1,0))</f>
        <v>Western/ Townend</v>
      </c>
      <c r="Y25" s="115" t="str">
        <f>INDEX('6 Teams'!$B$20:$C$25,MATCH('6-RESULTS'!W25,'6 Teams'!$B$20:$B$25,0),2)</f>
        <v>Sco 1</v>
      </c>
      <c r="Z25" s="115" t="str">
        <f>INDEX('6 Teams'!$B$20:$C$25,MATCH('6-RESULTS'!X25,'6 Teams'!$B$20:$B$25,0),2)</f>
        <v>W/T</v>
      </c>
      <c r="AA25" s="144"/>
      <c r="AC25" s="102"/>
      <c r="AD25" s="103" t="str">
        <f>INDEX('POSTER-6'!$B$1:$K$9,MATCH('6-RESULTS'!$H25,'POSTER-6'!$B$1:$B$9,0),MATCH('6-RESULTS'!AD24,'POSTER-6'!$B$1:$K$1,0))</f>
        <v>Newlands</v>
      </c>
      <c r="AE25" s="103" t="str">
        <f>INDEX('POSTER-6'!$B$1:$K$9,MATCH('6-RESULTS'!$H25,'POSTER-6'!$B$1:$B$9,0),MATCH('6-RESULTS'!AE24,'POSTER-6'!$B$1:$K$1,0))</f>
        <v>Giffnock 2</v>
      </c>
      <c r="AF25" s="123" t="str">
        <f>INDEX('6 Teams'!$B$20:$C$25,MATCH('6-RESULTS'!AD25,'6 Teams'!$B$20:$B$25,0),2)</f>
        <v>New</v>
      </c>
      <c r="AG25" s="123" t="str">
        <f>INDEX('6 Teams'!$B$20:$C$25,MATCH('6-RESULTS'!AE25,'6 Teams'!$B$20:$B$25,0),2)</f>
        <v>Gif 2</v>
      </c>
      <c r="AH25" s="115"/>
      <c r="AJ25" s="102"/>
      <c r="AK25" s="103" t="str">
        <f>INDEX('POSTER-6'!$B$1:$K$9,MATCH('6-RESULTS'!$H25,'POSTER-6'!$B$1:$B$9,0),MATCH('6-RESULTS'!AK24,'POSTER-6'!$B$1:$K$1,0))</f>
        <v>Giffnock 2</v>
      </c>
      <c r="AL25" s="103" t="str">
        <f>INDEX('POSTER-6'!$B$1:$K$9,MATCH('6-RESULTS'!$H25,'POSTER-6'!$B$1:$B$9,0),MATCH('6-RESULTS'!AL24,'POSTER-6'!$B$1:$K$1,0))</f>
        <v/>
      </c>
      <c r="AM25" s="115" t="str">
        <f>IF(AL25&lt;&gt;"",AK25,"")</f>
        <v/>
      </c>
      <c r="AN25" s="116" t="str">
        <f>AL25</f>
        <v/>
      </c>
      <c r="AO25" s="115"/>
      <c r="AQ25" s="102"/>
      <c r="AR25" s="103" t="str">
        <f>INDEX('POSTER-6'!$B$1:$K$9,MATCH('6-RESULTS'!$H25,'POSTER-6'!$B$1:$B$9,0),MATCH('6-RESULTS'!AR24,'POSTER-6'!$B$1:$K$1,0))</f>
        <v>Newlands</v>
      </c>
      <c r="AS25" s="103" t="str">
        <f>INDEX('POSTER-6'!$B$1:$K$9,MATCH('6-RESULTS'!$H25,'POSTER-6'!$B$1:$B$9,0),MATCH('6-RESULTS'!AS24,'POSTER-6'!$B$1:$K$1,0))</f>
        <v/>
      </c>
      <c r="AT25" s="115" t="str">
        <f>IF(AS25&lt;&gt;"",AR25,"")</f>
        <v/>
      </c>
      <c r="AU25" s="116" t="str">
        <f>AS25</f>
        <v/>
      </c>
      <c r="AV25" s="115"/>
    </row>
    <row r="26" spans="1:48" x14ac:dyDescent="0.35">
      <c r="A26" s="111" t="s">
        <v>85</v>
      </c>
      <c r="B26" s="94" t="str">
        <f t="shared" si="6"/>
        <v>W/T</v>
      </c>
      <c r="C26" s="94" t="str">
        <f>IFERROR(INDEX('6 Teams'!$B$20:$C$25,MATCH('6-RESULTS'!B26,'6 Teams'!$C$20:$C$25,0),1),"")</f>
        <v>Western/ Townend</v>
      </c>
      <c r="D26" s="196">
        <f t="shared" ref="D26:D36" si="7">IF(E26="","",IF(INDEX($G$10:$AU$58,MATCH($A$24,$G$10:$G$58,0)+5,MATCH($A26,$G$17:$AU$17,0))="","",INDEX($G$10:$AU$58,MATCH($A$24,$G$10:$G$58,0)+5,MATCH($A26,$G$17:$AU$17,0))))</f>
        <v>3</v>
      </c>
      <c r="E26" s="118">
        <f t="shared" ref="E26:E36" si="8">IF(INDEX($G$11:$AS$58,MATCH($A$24,$G$11:$G$58,0)+5,MATCH($C26,$G$18:$AS$18,0))="Played",1,"")</f>
        <v>1</v>
      </c>
      <c r="G26" s="92">
        <v>17</v>
      </c>
      <c r="H26" s="131">
        <v>1</v>
      </c>
      <c r="I26" s="101"/>
      <c r="J26" s="118"/>
      <c r="K26" s="117"/>
      <c r="L26" s="100"/>
      <c r="M26" s="133"/>
      <c r="O26" s="131">
        <v>1</v>
      </c>
      <c r="P26" s="101"/>
      <c r="Q26" s="118"/>
      <c r="R26" s="117"/>
      <c r="S26" s="100"/>
      <c r="T26" s="133"/>
      <c r="V26" s="131">
        <v>1</v>
      </c>
      <c r="W26" s="101"/>
      <c r="X26" s="118"/>
      <c r="Y26" s="117"/>
      <c r="Z26" s="100"/>
      <c r="AA26" s="133"/>
      <c r="AC26" s="104">
        <v>1</v>
      </c>
      <c r="AD26" s="108"/>
      <c r="AE26" s="108"/>
      <c r="AF26" s="107"/>
      <c r="AG26" s="100"/>
      <c r="AH26" s="117"/>
      <c r="AJ26" s="104">
        <v>1</v>
      </c>
      <c r="AK26" s="118"/>
      <c r="AL26" s="118"/>
      <c r="AM26" s="117"/>
      <c r="AN26" s="100"/>
      <c r="AO26" s="117"/>
      <c r="AQ26" s="104">
        <v>1</v>
      </c>
      <c r="AR26" s="118"/>
      <c r="AS26" s="118"/>
      <c r="AT26" s="117"/>
      <c r="AU26" s="100"/>
      <c r="AV26" s="117"/>
    </row>
    <row r="27" spans="1:48" x14ac:dyDescent="0.35">
      <c r="A27" s="111" t="s">
        <v>86</v>
      </c>
      <c r="B27" s="94" t="str">
        <f t="shared" si="6"/>
        <v>Sco 1</v>
      </c>
      <c r="C27" s="94" t="str">
        <f>IFERROR(INDEX('6 Teams'!$B$20:$C$25,MATCH('6-RESULTS'!B27,'6 Teams'!$C$20:$C$25,0),1),"")</f>
        <v>Scotstoun 1</v>
      </c>
      <c r="D27" s="196">
        <f t="shared" si="7"/>
        <v>12</v>
      </c>
      <c r="E27" s="118">
        <f t="shared" si="8"/>
        <v>1</v>
      </c>
      <c r="G27" s="92">
        <v>18</v>
      </c>
      <c r="H27" s="104">
        <v>2</v>
      </c>
      <c r="I27" s="96"/>
      <c r="J27" s="112"/>
      <c r="K27" s="111"/>
      <c r="L27" s="99"/>
      <c r="M27" s="134"/>
      <c r="O27" s="104">
        <v>2</v>
      </c>
      <c r="P27" s="96"/>
      <c r="Q27" s="112"/>
      <c r="R27" s="111"/>
      <c r="S27" s="99"/>
      <c r="T27" s="134"/>
      <c r="V27" s="104">
        <v>2</v>
      </c>
      <c r="W27" s="96"/>
      <c r="X27" s="112"/>
      <c r="Y27" s="111"/>
      <c r="Z27" s="99"/>
      <c r="AA27" s="134"/>
      <c r="AC27" s="104">
        <v>2</v>
      </c>
      <c r="AD27" s="110"/>
      <c r="AE27" s="110"/>
      <c r="AF27" s="109"/>
      <c r="AG27" s="99"/>
      <c r="AH27" s="111"/>
      <c r="AJ27" s="104">
        <v>2</v>
      </c>
      <c r="AK27" s="112"/>
      <c r="AL27" s="112"/>
      <c r="AM27" s="111"/>
      <c r="AN27" s="99"/>
      <c r="AO27" s="111"/>
      <c r="AQ27" s="104">
        <v>2</v>
      </c>
      <c r="AR27" s="112"/>
      <c r="AS27" s="112"/>
      <c r="AT27" s="111"/>
      <c r="AU27" s="99"/>
      <c r="AV27" s="111"/>
    </row>
    <row r="28" spans="1:48" x14ac:dyDescent="0.35">
      <c r="A28" s="111" t="s">
        <v>87</v>
      </c>
      <c r="B28" s="94" t="str">
        <f t="shared" si="6"/>
        <v>Gif 2</v>
      </c>
      <c r="C28" s="94" t="str">
        <f>IFERROR(INDEX('6 Teams'!$B$20:$C$25,MATCH('6-RESULTS'!B28,'6 Teams'!$C$20:$C$25,0),1),"")</f>
        <v>Giffnock 2</v>
      </c>
      <c r="D28" s="196">
        <f t="shared" si="7"/>
        <v>0</v>
      </c>
      <c r="E28" s="118">
        <f t="shared" si="8"/>
        <v>1</v>
      </c>
      <c r="G28" s="92">
        <v>19</v>
      </c>
      <c r="H28" s="104">
        <v>3</v>
      </c>
      <c r="I28" s="96"/>
      <c r="J28" s="112"/>
      <c r="K28" s="111"/>
      <c r="L28" s="99"/>
      <c r="M28" s="134"/>
      <c r="O28" s="104">
        <v>3</v>
      </c>
      <c r="P28" s="96"/>
      <c r="Q28" s="112"/>
      <c r="R28" s="111"/>
      <c r="S28" s="99"/>
      <c r="T28" s="134"/>
      <c r="V28" s="104">
        <v>3</v>
      </c>
      <c r="W28" s="96"/>
      <c r="X28" s="112"/>
      <c r="Y28" s="111"/>
      <c r="Z28" s="99"/>
      <c r="AA28" s="134"/>
      <c r="AC28" s="104">
        <v>3</v>
      </c>
      <c r="AD28" s="110"/>
      <c r="AE28" s="110"/>
      <c r="AF28" s="109"/>
      <c r="AG28" s="99"/>
      <c r="AH28" s="111"/>
      <c r="AJ28" s="104">
        <v>3</v>
      </c>
      <c r="AK28" s="112"/>
      <c r="AL28" s="112"/>
      <c r="AM28" s="111"/>
      <c r="AN28" s="99"/>
      <c r="AO28" s="111"/>
      <c r="AQ28" s="104">
        <v>3</v>
      </c>
      <c r="AR28" s="112"/>
      <c r="AS28" s="112"/>
      <c r="AT28" s="111"/>
      <c r="AU28" s="99"/>
      <c r="AV28" s="111"/>
    </row>
    <row r="29" spans="1:48" ht="15" thickBot="1" x14ac:dyDescent="0.4">
      <c r="A29" s="111" t="s">
        <v>88</v>
      </c>
      <c r="B29" s="94" t="str">
        <f t="shared" si="6"/>
        <v>W/T</v>
      </c>
      <c r="C29" s="94" t="str">
        <f>IFERROR(INDEX('6 Teams'!$B$20:$C$25,MATCH('6-RESULTS'!B29,'6 Teams'!$C$20:$C$25,0),1),"")</f>
        <v>Western/ Townend</v>
      </c>
      <c r="D29" s="196">
        <f t="shared" si="7"/>
        <v>12</v>
      </c>
      <c r="E29" s="118">
        <f t="shared" si="8"/>
        <v>1</v>
      </c>
      <c r="G29" s="92">
        <v>20</v>
      </c>
      <c r="H29" s="138">
        <v>4</v>
      </c>
      <c r="I29" s="139"/>
      <c r="J29" s="140"/>
      <c r="K29" s="141"/>
      <c r="L29" s="142"/>
      <c r="M29" s="143"/>
      <c r="O29" s="138">
        <v>4</v>
      </c>
      <c r="P29" s="139"/>
      <c r="Q29" s="140"/>
      <c r="R29" s="141"/>
      <c r="S29" s="142"/>
      <c r="T29" s="143"/>
      <c r="V29" s="138">
        <v>4</v>
      </c>
      <c r="W29" s="139"/>
      <c r="X29" s="140"/>
      <c r="Y29" s="141"/>
      <c r="Z29" s="142"/>
      <c r="AA29" s="143"/>
      <c r="AC29" s="104">
        <v>4</v>
      </c>
      <c r="AD29" s="110"/>
      <c r="AE29" s="110"/>
      <c r="AF29" s="109"/>
      <c r="AG29" s="99"/>
      <c r="AH29" s="111"/>
      <c r="AJ29" s="104">
        <v>4</v>
      </c>
      <c r="AK29" s="112"/>
      <c r="AL29" s="112"/>
      <c r="AM29" s="111"/>
      <c r="AN29" s="99"/>
      <c r="AO29" s="111"/>
      <c r="AQ29" s="104">
        <v>4</v>
      </c>
      <c r="AR29" s="112"/>
      <c r="AS29" s="112"/>
      <c r="AT29" s="111"/>
      <c r="AU29" s="99"/>
      <c r="AV29" s="111"/>
    </row>
    <row r="30" spans="1:48" ht="15" thickBot="1" x14ac:dyDescent="0.4">
      <c r="A30" s="111" t="s">
        <v>89</v>
      </c>
      <c r="B30" s="94" t="str">
        <f t="shared" si="6"/>
        <v>Gif 2</v>
      </c>
      <c r="C30" s="94" t="str">
        <f>IFERROR(INDEX('6 Teams'!$B$20:$C$25,MATCH('6-RESULTS'!B30,'6 Teams'!$C$20:$C$25,0),1),"")</f>
        <v>Giffnock 2</v>
      </c>
      <c r="D30" s="196">
        <f t="shared" si="7"/>
        <v>0</v>
      </c>
      <c r="E30" s="118">
        <f t="shared" si="8"/>
        <v>1</v>
      </c>
      <c r="G30" s="92">
        <v>21</v>
      </c>
      <c r="H30" s="144" t="s">
        <v>47</v>
      </c>
      <c r="I30" s="145"/>
      <c r="J30" s="146"/>
      <c r="K30" s="147">
        <f>SUM(K26:K29)</f>
        <v>0</v>
      </c>
      <c r="L30" s="147">
        <f>SUM(L26:L29)</f>
        <v>0</v>
      </c>
      <c r="M30" s="148"/>
      <c r="O30" s="144" t="s">
        <v>47</v>
      </c>
      <c r="P30" s="145"/>
      <c r="Q30" s="146"/>
      <c r="R30" s="147">
        <f>SUM(R26:R29)</f>
        <v>0</v>
      </c>
      <c r="S30" s="147">
        <f>SUM(S26:S29)</f>
        <v>0</v>
      </c>
      <c r="T30" s="148"/>
      <c r="V30" s="144" t="s">
        <v>47</v>
      </c>
      <c r="W30" s="145"/>
      <c r="X30" s="146"/>
      <c r="Y30" s="147">
        <f>SUM(Y26:Y29)</f>
        <v>0</v>
      </c>
      <c r="Z30" s="147">
        <f>SUM(Z26:Z29)</f>
        <v>0</v>
      </c>
      <c r="AA30" s="148"/>
      <c r="AC30" s="105" t="s">
        <v>47</v>
      </c>
      <c r="AD30" s="97"/>
      <c r="AE30" s="98"/>
      <c r="AF30" s="95">
        <f>SUM(AF26:AF29)</f>
        <v>0</v>
      </c>
      <c r="AG30" s="95">
        <f>SUM(AG26:AG29)</f>
        <v>0</v>
      </c>
      <c r="AH30" s="113"/>
      <c r="AJ30" s="105" t="s">
        <v>47</v>
      </c>
      <c r="AK30" s="97"/>
      <c r="AL30" s="98"/>
      <c r="AM30" s="95">
        <f>SUM(AM26:AM29)</f>
        <v>0</v>
      </c>
      <c r="AN30" s="95">
        <f>SUM(AN26:AN29)</f>
        <v>0</v>
      </c>
      <c r="AO30" s="113"/>
      <c r="AQ30" s="105" t="s">
        <v>47</v>
      </c>
      <c r="AR30" s="97"/>
      <c r="AS30" s="98"/>
      <c r="AT30" s="95">
        <f>SUM(AT26:AT29)</f>
        <v>0</v>
      </c>
      <c r="AU30" s="95">
        <f>SUM(AU26:AU29)</f>
        <v>0</v>
      </c>
      <c r="AV30" s="113"/>
    </row>
    <row r="31" spans="1:48" ht="15" thickBot="1" x14ac:dyDescent="0.4">
      <c r="A31" s="111" t="s">
        <v>90</v>
      </c>
      <c r="B31" s="94" t="str">
        <f t="shared" si="6"/>
        <v>Gif 1</v>
      </c>
      <c r="C31" s="94" t="str">
        <f>IFERROR(INDEX('6 Teams'!$B$20:$C$25,MATCH('6-RESULTS'!B31,'6 Teams'!$C$20:$C$25,0),1),"")</f>
        <v>Giffnock 1</v>
      </c>
      <c r="D31" s="196">
        <f t="shared" si="7"/>
        <v>9</v>
      </c>
      <c r="E31" s="118">
        <f t="shared" si="8"/>
        <v>1</v>
      </c>
      <c r="G31" s="92">
        <v>22</v>
      </c>
      <c r="H31" s="156"/>
      <c r="I31" s="156">
        <v>1</v>
      </c>
      <c r="J31" s="156">
        <v>2</v>
      </c>
      <c r="K31" s="156" t="s">
        <v>84</v>
      </c>
      <c r="L31" s="156" t="s">
        <v>85</v>
      </c>
      <c r="M31" s="156"/>
      <c r="N31" s="156"/>
      <c r="O31" s="156"/>
      <c r="P31" s="156">
        <v>1</v>
      </c>
      <c r="Q31" s="156">
        <v>3</v>
      </c>
      <c r="R31" s="156" t="s">
        <v>86</v>
      </c>
      <c r="S31" s="156" t="s">
        <v>87</v>
      </c>
      <c r="T31" s="156"/>
      <c r="U31" s="156"/>
      <c r="V31" s="156"/>
      <c r="W31" s="156">
        <v>2</v>
      </c>
      <c r="X31" s="156">
        <v>3</v>
      </c>
      <c r="Y31" s="156" t="s">
        <v>88</v>
      </c>
      <c r="Z31" s="156" t="s">
        <v>89</v>
      </c>
      <c r="AA31" s="156"/>
      <c r="AB31" s="156"/>
      <c r="AC31" s="156"/>
      <c r="AD31" s="156">
        <v>4</v>
      </c>
      <c r="AE31" s="156">
        <v>5</v>
      </c>
      <c r="AF31" s="156" t="s">
        <v>90</v>
      </c>
      <c r="AG31" s="156" t="s">
        <v>91</v>
      </c>
      <c r="AH31" s="156"/>
      <c r="AI31" s="156"/>
      <c r="AJ31" s="156"/>
      <c r="AK31" s="156">
        <v>5</v>
      </c>
      <c r="AL31" s="156">
        <v>6</v>
      </c>
      <c r="AM31" s="156" t="s">
        <v>92</v>
      </c>
      <c r="AN31" s="156" t="s">
        <v>93</v>
      </c>
      <c r="AO31" s="156"/>
      <c r="AP31" s="156"/>
      <c r="AQ31" s="156"/>
      <c r="AR31" s="156">
        <v>4</v>
      </c>
      <c r="AS31" s="156">
        <v>6</v>
      </c>
      <c r="AT31" s="156" t="s">
        <v>94</v>
      </c>
      <c r="AU31" s="156" t="s">
        <v>95</v>
      </c>
      <c r="AV31" s="156"/>
    </row>
    <row r="32" spans="1:48" ht="15" thickBot="1" x14ac:dyDescent="0.4">
      <c r="A32" s="111" t="s">
        <v>91</v>
      </c>
      <c r="B32" s="94" t="str">
        <f t="shared" si="6"/>
        <v>Sco 2</v>
      </c>
      <c r="C32" s="94" t="str">
        <f>IFERROR(INDEX('6 Teams'!$B$20:$C$25,MATCH('6-RESULTS'!B32,'6 Teams'!$C$20:$C$25,0),1),"")</f>
        <v>Scotstoun 2</v>
      </c>
      <c r="D32" s="196">
        <f t="shared" si="7"/>
        <v>5</v>
      </c>
      <c r="E32" s="118">
        <f t="shared" si="8"/>
        <v>1</v>
      </c>
      <c r="G32" s="92">
        <v>23</v>
      </c>
      <c r="H32" s="102">
        <v>4</v>
      </c>
      <c r="I32" s="103" t="str">
        <f>INDEX('POSTER-6'!$B$1:$K$9,MATCH('6-RESULTS'!$H32,'POSTER-6'!$B$1:$B$9,0),MATCH('6-RESULTS'!I31,'POSTER-6'!$B$1:$K$1,0))</f>
        <v>Giffnock 2</v>
      </c>
      <c r="J32" s="103" t="str">
        <f>INDEX('POSTER-6'!$B$1:$K$9,MATCH('6-RESULTS'!$H32,'POSTER-6'!$B$1:$B$9,0),MATCH('6-RESULTS'!J31,'POSTER-6'!$B$1:$K$1,0))</f>
        <v>Giffnock 1</v>
      </c>
      <c r="K32" s="123" t="str">
        <f>INDEX('6 Teams'!$B$20:$C$25,MATCH('6-RESULTS'!I32,'6 Teams'!$B$20:$B$25,0),2)</f>
        <v>Gif 2</v>
      </c>
      <c r="L32" s="123" t="str">
        <f>INDEX('6 Teams'!$B$20:$C$25,MATCH('6-RESULTS'!J32,'6 Teams'!$B$20:$B$25,0),2)</f>
        <v>Gif 1</v>
      </c>
      <c r="M32" s="115"/>
      <c r="O32" s="102"/>
      <c r="P32" s="103" t="str">
        <f>INDEX('POSTER-6'!$B$1:$K$9,MATCH('6-RESULTS'!$H32,'POSTER-6'!$B$1:$B$9,0),MATCH('6-RESULTS'!P31,'POSTER-6'!$B$1:$K$1,0))</f>
        <v>Giffnock 2</v>
      </c>
      <c r="Q32" s="103" t="str">
        <f>INDEX('POSTER-6'!$B$1:$K$9,MATCH('6-RESULTS'!$H32,'POSTER-6'!$B$1:$B$9,0),MATCH('6-RESULTS'!Q31,'POSTER-6'!$B$1:$K$1,0))</f>
        <v>Western/ Townend</v>
      </c>
      <c r="R32" s="123" t="str">
        <f>INDEX('6 Teams'!$B$20:$C$25,MATCH('6-RESULTS'!P32,'6 Teams'!$B$20:$B$25,0),2)</f>
        <v>Gif 2</v>
      </c>
      <c r="S32" s="123" t="str">
        <f>INDEX('6 Teams'!$B$20:$C$25,MATCH('6-RESULTS'!Q32,'6 Teams'!$B$20:$B$25,0),2)</f>
        <v>W/T</v>
      </c>
      <c r="T32" s="115"/>
      <c r="V32" s="102"/>
      <c r="W32" s="103" t="str">
        <f>INDEX('POSTER-6'!$B$1:$K$9,MATCH('6-RESULTS'!$H32,'POSTER-6'!$B$1:$B$9,0),MATCH('6-RESULTS'!W31,'POSTER-6'!$B$1:$K$1,0))</f>
        <v>Giffnock 1</v>
      </c>
      <c r="X32" s="103" t="str">
        <f>INDEX('POSTER-6'!$B$1:$K$9,MATCH('6-RESULTS'!$H32,'POSTER-6'!$B$1:$B$9,0),MATCH('6-RESULTS'!X31,'POSTER-6'!$B$1:$K$1,0))</f>
        <v>Western/ Townend</v>
      </c>
      <c r="Y32" s="123" t="str">
        <f>INDEX('6 Teams'!$B$20:$C$25,MATCH('6-RESULTS'!W32,'6 Teams'!$B$20:$B$25,0),2)</f>
        <v>Gif 1</v>
      </c>
      <c r="Z32" s="123" t="str">
        <f>INDEX('6 Teams'!$B$20:$C$25,MATCH('6-RESULTS'!X32,'6 Teams'!$B$20:$B$25,0),2)</f>
        <v>W/T</v>
      </c>
      <c r="AA32" s="115"/>
      <c r="AC32" s="102"/>
      <c r="AD32" s="103" t="str">
        <f>INDEX('POSTER-6'!$B$1:$K$9,MATCH('6-RESULTS'!$H32,'POSTER-6'!$B$1:$B$9,0),MATCH('6-RESULTS'!AD31,'POSTER-6'!$B$1:$K$1,0))</f>
        <v>Scotstoun 2</v>
      </c>
      <c r="AE32" s="103" t="str">
        <f>INDEX('POSTER-6'!$B$1:$K$9,MATCH('6-RESULTS'!$H32,'POSTER-6'!$B$1:$B$9,0),MATCH('6-RESULTS'!AE31,'POSTER-6'!$B$1:$K$1,0))</f>
        <v>Scotstoun 1</v>
      </c>
      <c r="AF32" s="123" t="str">
        <f>INDEX('6 Teams'!$B$20:$C$25,MATCH('6-RESULTS'!AD32,'6 Teams'!$B$20:$B$25,0),2)</f>
        <v>Sco 2</v>
      </c>
      <c r="AG32" s="123" t="str">
        <f>INDEX('6 Teams'!$B$20:$C$25,MATCH('6-RESULTS'!AE32,'6 Teams'!$B$20:$B$25,0),2)</f>
        <v>Sco 1</v>
      </c>
      <c r="AH32" s="115"/>
      <c r="AJ32" s="102"/>
      <c r="AK32" s="103" t="str">
        <f>INDEX('POSTER-6'!$B$1:$K$9,MATCH('6-RESULTS'!$H32,'POSTER-6'!$B$1:$B$9,0),MATCH('6-RESULTS'!AK31,'POSTER-6'!$B$1:$K$1,0))</f>
        <v>Scotstoun 1</v>
      </c>
      <c r="AL32" s="103" t="str">
        <f>INDEX('POSTER-6'!$B$1:$K$9,MATCH('6-RESULTS'!$H32,'POSTER-6'!$B$1:$B$9,0),MATCH('6-RESULTS'!AL31,'POSTER-6'!$B$1:$K$1,0))</f>
        <v>Newlands</v>
      </c>
      <c r="AM32" s="123" t="str">
        <f>INDEX('6 Teams'!$B$20:$C$25,MATCH('6-RESULTS'!AK32,'6 Teams'!$B$20:$B$25,0),2)</f>
        <v>Sco 1</v>
      </c>
      <c r="AN32" s="123" t="str">
        <f>INDEX('6 Teams'!$B$20:$C$25,MATCH('6-RESULTS'!AL32,'6 Teams'!$B$20:$B$25,0),2)</f>
        <v>New</v>
      </c>
      <c r="AO32" s="115"/>
      <c r="AQ32" s="102"/>
      <c r="AR32" s="103" t="str">
        <f>INDEX('POSTER-6'!$B$1:$K$9,MATCH('6-RESULTS'!$H32,'POSTER-6'!$B$1:$B$9,0),MATCH('6-RESULTS'!AR31,'POSTER-6'!$B$1:$K$1,0))</f>
        <v>Scotstoun 2</v>
      </c>
      <c r="AS32" s="103" t="str">
        <f>INDEX('POSTER-6'!$B$1:$K$9,MATCH('6-RESULTS'!$H32,'POSTER-6'!$B$1:$B$9,0),MATCH('6-RESULTS'!AS31,'POSTER-6'!$B$1:$K$1,0))</f>
        <v>Newlands</v>
      </c>
      <c r="AT32" s="123" t="str">
        <f>INDEX('6 Teams'!$B$20:$C$25,MATCH('6-RESULTS'!AR32,'6 Teams'!$B$20:$B$25,0),2)</f>
        <v>Sco 2</v>
      </c>
      <c r="AU32" s="123" t="str">
        <f>INDEX('6 Teams'!$B$20:$C$25,MATCH('6-RESULTS'!AS32,'6 Teams'!$B$20:$B$25,0),2)</f>
        <v>New</v>
      </c>
      <c r="AV32" s="115"/>
    </row>
    <row r="33" spans="1:48" x14ac:dyDescent="0.35">
      <c r="A33" s="111" t="s">
        <v>92</v>
      </c>
      <c r="B33" s="94" t="str">
        <f t="shared" si="6"/>
        <v/>
      </c>
      <c r="C33" s="94" t="str">
        <f>IFERROR(INDEX('6 Teams'!$B$20:$C$25,MATCH('6-RESULTS'!B33,'6 Teams'!$C$20:$C$25,0),1),"")</f>
        <v/>
      </c>
      <c r="D33" s="196" t="str">
        <f t="shared" si="7"/>
        <v/>
      </c>
      <c r="E33" s="118" t="str">
        <f t="shared" si="8"/>
        <v/>
      </c>
      <c r="G33" s="92">
        <v>24</v>
      </c>
      <c r="H33" s="104">
        <v>1</v>
      </c>
      <c r="I33" s="101"/>
      <c r="J33" s="108"/>
      <c r="K33" s="107"/>
      <c r="L33" s="100"/>
      <c r="M33" s="107"/>
      <c r="O33" s="104">
        <v>1</v>
      </c>
      <c r="P33" s="101"/>
      <c r="Q33" s="108"/>
      <c r="R33" s="107"/>
      <c r="S33" s="100"/>
      <c r="T33" s="117"/>
      <c r="V33" s="104">
        <v>1</v>
      </c>
      <c r="W33" s="101"/>
      <c r="X33" s="108"/>
      <c r="Y33" s="107"/>
      <c r="Z33" s="100"/>
      <c r="AA33" s="117"/>
      <c r="AC33" s="104">
        <v>1</v>
      </c>
      <c r="AD33" s="108"/>
      <c r="AE33" s="108"/>
      <c r="AF33" s="107"/>
      <c r="AG33" s="100"/>
      <c r="AH33" s="117"/>
      <c r="AJ33" s="104">
        <v>1</v>
      </c>
      <c r="AK33" s="108"/>
      <c r="AL33" s="108"/>
      <c r="AM33" s="107"/>
      <c r="AN33" s="100"/>
      <c r="AO33" s="117"/>
      <c r="AQ33" s="104">
        <v>1</v>
      </c>
      <c r="AR33" s="108"/>
      <c r="AS33" s="108"/>
      <c r="AT33" s="107"/>
      <c r="AU33" s="100"/>
      <c r="AV33" s="117"/>
    </row>
    <row r="34" spans="1:48" x14ac:dyDescent="0.35">
      <c r="A34" s="111" t="s">
        <v>93</v>
      </c>
      <c r="B34" s="94" t="str">
        <f t="shared" si="6"/>
        <v/>
      </c>
      <c r="C34" s="94" t="str">
        <f>IFERROR(INDEX('6 Teams'!$B$20:$C$25,MATCH('6-RESULTS'!B34,'6 Teams'!$C$20:$C$25,0),1),"")</f>
        <v/>
      </c>
      <c r="D34" s="196" t="str">
        <f t="shared" si="7"/>
        <v/>
      </c>
      <c r="E34" s="118" t="str">
        <f t="shared" si="8"/>
        <v/>
      </c>
      <c r="G34" s="92">
        <v>25</v>
      </c>
      <c r="H34" s="104">
        <v>2</v>
      </c>
      <c r="I34" s="96"/>
      <c r="J34" s="110"/>
      <c r="K34" s="109"/>
      <c r="L34" s="99"/>
      <c r="M34" s="109"/>
      <c r="O34" s="104">
        <v>2</v>
      </c>
      <c r="P34" s="96"/>
      <c r="Q34" s="110"/>
      <c r="R34" s="109"/>
      <c r="S34" s="99"/>
      <c r="T34" s="111"/>
      <c r="V34" s="104">
        <v>2</v>
      </c>
      <c r="W34" s="96"/>
      <c r="X34" s="110"/>
      <c r="Y34" s="109"/>
      <c r="Z34" s="99"/>
      <c r="AA34" s="111"/>
      <c r="AC34" s="104">
        <v>2</v>
      </c>
      <c r="AD34" s="110"/>
      <c r="AE34" s="110"/>
      <c r="AF34" s="109"/>
      <c r="AG34" s="99"/>
      <c r="AH34" s="111"/>
      <c r="AJ34" s="104">
        <v>2</v>
      </c>
      <c r="AK34" s="110"/>
      <c r="AL34" s="110"/>
      <c r="AM34" s="109"/>
      <c r="AN34" s="99"/>
      <c r="AO34" s="111"/>
      <c r="AQ34" s="104">
        <v>2</v>
      </c>
      <c r="AR34" s="110"/>
      <c r="AS34" s="110"/>
      <c r="AT34" s="109"/>
      <c r="AU34" s="99"/>
      <c r="AV34" s="111"/>
    </row>
    <row r="35" spans="1:48" x14ac:dyDescent="0.35">
      <c r="A35" s="111" t="s">
        <v>94</v>
      </c>
      <c r="B35" s="94" t="str">
        <f t="shared" si="6"/>
        <v/>
      </c>
      <c r="C35" s="94" t="str">
        <f>IFERROR(INDEX('6 Teams'!$B$20:$C$25,MATCH('6-RESULTS'!B35,'6 Teams'!$C$20:$C$25,0),1),"")</f>
        <v/>
      </c>
      <c r="D35" s="196" t="str">
        <f t="shared" si="7"/>
        <v/>
      </c>
      <c r="E35" s="118" t="str">
        <f t="shared" si="8"/>
        <v/>
      </c>
      <c r="G35" s="92">
        <v>26</v>
      </c>
      <c r="H35" s="104">
        <v>3</v>
      </c>
      <c r="I35" s="96"/>
      <c r="J35" s="110"/>
      <c r="K35" s="109"/>
      <c r="L35" s="99"/>
      <c r="M35" s="109"/>
      <c r="O35" s="104">
        <v>3</v>
      </c>
      <c r="P35" s="96"/>
      <c r="Q35" s="110"/>
      <c r="R35" s="109"/>
      <c r="S35" s="99"/>
      <c r="T35" s="111"/>
      <c r="V35" s="104">
        <v>3</v>
      </c>
      <c r="W35" s="96"/>
      <c r="X35" s="110"/>
      <c r="Y35" s="109"/>
      <c r="Z35" s="99"/>
      <c r="AA35" s="111"/>
      <c r="AC35" s="104">
        <v>3</v>
      </c>
      <c r="AD35" s="110"/>
      <c r="AE35" s="110"/>
      <c r="AF35" s="109"/>
      <c r="AG35" s="99"/>
      <c r="AH35" s="111"/>
      <c r="AJ35" s="104">
        <v>3</v>
      </c>
      <c r="AK35" s="110"/>
      <c r="AL35" s="110"/>
      <c r="AM35" s="109"/>
      <c r="AN35" s="99"/>
      <c r="AO35" s="111"/>
      <c r="AQ35" s="104">
        <v>3</v>
      </c>
      <c r="AR35" s="110"/>
      <c r="AS35" s="110"/>
      <c r="AT35" s="109"/>
      <c r="AU35" s="99"/>
      <c r="AV35" s="111"/>
    </row>
    <row r="36" spans="1:48" ht="15" thickBot="1" x14ac:dyDescent="0.4">
      <c r="A36" s="113" t="s">
        <v>95</v>
      </c>
      <c r="B36" s="130" t="str">
        <f t="shared" si="6"/>
        <v/>
      </c>
      <c r="C36" s="130" t="str">
        <f>IFERROR(INDEX('6 Teams'!$B$20:$C$25,MATCH('6-RESULTS'!B36,'6 Teams'!$C$20:$C$25,0),1),"")</f>
        <v/>
      </c>
      <c r="D36" s="196" t="str">
        <f t="shared" si="7"/>
        <v/>
      </c>
      <c r="E36" s="118" t="str">
        <f t="shared" si="8"/>
        <v/>
      </c>
      <c r="G36" s="92">
        <v>27</v>
      </c>
      <c r="H36" s="104">
        <v>4</v>
      </c>
      <c r="I36" s="96"/>
      <c r="J36" s="110"/>
      <c r="K36" s="109"/>
      <c r="L36" s="99"/>
      <c r="M36" s="109"/>
      <c r="O36" s="104">
        <v>4</v>
      </c>
      <c r="P36" s="96"/>
      <c r="Q36" s="110"/>
      <c r="R36" s="109"/>
      <c r="S36" s="99"/>
      <c r="T36" s="111"/>
      <c r="V36" s="104">
        <v>4</v>
      </c>
      <c r="W36" s="96"/>
      <c r="X36" s="110"/>
      <c r="Y36" s="109"/>
      <c r="Z36" s="99"/>
      <c r="AA36" s="111"/>
      <c r="AC36" s="104">
        <v>4</v>
      </c>
      <c r="AD36" s="110"/>
      <c r="AE36" s="110"/>
      <c r="AF36" s="109"/>
      <c r="AG36" s="99"/>
      <c r="AH36" s="111"/>
      <c r="AJ36" s="104">
        <v>4</v>
      </c>
      <c r="AK36" s="110"/>
      <c r="AL36" s="110"/>
      <c r="AM36" s="109"/>
      <c r="AN36" s="99"/>
      <c r="AO36" s="111"/>
      <c r="AQ36" s="104">
        <v>4</v>
      </c>
      <c r="AR36" s="110"/>
      <c r="AS36" s="110"/>
      <c r="AT36" s="109"/>
      <c r="AU36" s="99"/>
      <c r="AV36" s="111"/>
    </row>
    <row r="37" spans="1:48" ht="15" thickBot="1" x14ac:dyDescent="0.4">
      <c r="E37" s="92" t="str">
        <f t="shared" si="5"/>
        <v/>
      </c>
      <c r="G37" s="92">
        <v>28</v>
      </c>
      <c r="H37" s="105" t="s">
        <v>47</v>
      </c>
      <c r="I37" s="97"/>
      <c r="J37" s="98"/>
      <c r="K37" s="95">
        <f>SUM(K33:K36)</f>
        <v>0</v>
      </c>
      <c r="L37" s="95">
        <f>SUM(L33:L36)</f>
        <v>0</v>
      </c>
      <c r="M37" s="106"/>
      <c r="O37" s="105" t="s">
        <v>47</v>
      </c>
      <c r="P37" s="97"/>
      <c r="Q37" s="98"/>
      <c r="R37" s="95">
        <f>SUM(R33:R36)</f>
        <v>0</v>
      </c>
      <c r="S37" s="95">
        <f>SUM(S33:S36)</f>
        <v>0</v>
      </c>
      <c r="T37" s="113"/>
      <c r="V37" s="105" t="s">
        <v>47</v>
      </c>
      <c r="W37" s="97"/>
      <c r="X37" s="98"/>
      <c r="Y37" s="95">
        <f>SUM(Y33:Y36)</f>
        <v>0</v>
      </c>
      <c r="Z37" s="95">
        <f>SUM(Z33:Z36)</f>
        <v>0</v>
      </c>
      <c r="AA37" s="113"/>
      <c r="AC37" s="105" t="s">
        <v>47</v>
      </c>
      <c r="AD37" s="97"/>
      <c r="AE37" s="98"/>
      <c r="AF37" s="95">
        <f>SUM(AF33:AF36)</f>
        <v>0</v>
      </c>
      <c r="AG37" s="95">
        <f>SUM(AG33:AG36)</f>
        <v>0</v>
      </c>
      <c r="AH37" s="113"/>
      <c r="AJ37" s="105" t="s">
        <v>47</v>
      </c>
      <c r="AK37" s="97"/>
      <c r="AL37" s="98"/>
      <c r="AM37" s="95">
        <f>SUM(AM33:AM36)</f>
        <v>0</v>
      </c>
      <c r="AN37" s="95">
        <f>SUM(AN33:AN36)</f>
        <v>0</v>
      </c>
      <c r="AO37" s="113"/>
      <c r="AQ37" s="105" t="s">
        <v>47</v>
      </c>
      <c r="AR37" s="97"/>
      <c r="AS37" s="98"/>
      <c r="AT37" s="95">
        <f>SUM(AT33:AT36)</f>
        <v>0</v>
      </c>
      <c r="AU37" s="95">
        <f>SUM(AU33:AU36)</f>
        <v>0</v>
      </c>
      <c r="AV37" s="113"/>
    </row>
    <row r="38" spans="1:48" ht="15" thickBot="1" x14ac:dyDescent="0.4">
      <c r="A38" s="197">
        <v>16</v>
      </c>
      <c r="B38" s="198"/>
      <c r="C38" s="198"/>
      <c r="D38" s="198"/>
      <c r="E38" s="199" t="s">
        <v>71</v>
      </c>
      <c r="G38" s="92">
        <v>29</v>
      </c>
      <c r="H38" s="156"/>
      <c r="I38" s="156">
        <v>1</v>
      </c>
      <c r="J38" s="156">
        <v>2</v>
      </c>
      <c r="K38" s="156" t="s">
        <v>84</v>
      </c>
      <c r="L38" s="156" t="s">
        <v>85</v>
      </c>
      <c r="M38" s="156"/>
      <c r="N38" s="156"/>
      <c r="O38" s="156"/>
      <c r="P38" s="156">
        <v>1</v>
      </c>
      <c r="Q38" s="156">
        <v>3</v>
      </c>
      <c r="R38" s="156" t="s">
        <v>86</v>
      </c>
      <c r="S38" s="156" t="s">
        <v>87</v>
      </c>
      <c r="T38" s="156"/>
      <c r="U38" s="156"/>
      <c r="V38" s="156"/>
      <c r="W38" s="156">
        <v>2</v>
      </c>
      <c r="X38" s="156">
        <v>3</v>
      </c>
      <c r="Y38" s="156" t="s">
        <v>88</v>
      </c>
      <c r="Z38" s="156" t="s">
        <v>89</v>
      </c>
      <c r="AA38" s="156"/>
      <c r="AB38" s="156"/>
      <c r="AC38" s="156"/>
      <c r="AD38" s="156">
        <v>4</v>
      </c>
      <c r="AE38" s="156">
        <v>5</v>
      </c>
      <c r="AF38" s="156" t="s">
        <v>90</v>
      </c>
      <c r="AG38" s="156" t="s">
        <v>91</v>
      </c>
      <c r="AH38" s="156"/>
      <c r="AI38" s="156"/>
      <c r="AJ38" s="156"/>
      <c r="AK38" s="156">
        <v>5</v>
      </c>
      <c r="AL38" s="156">
        <v>6</v>
      </c>
      <c r="AM38" s="156" t="s">
        <v>92</v>
      </c>
      <c r="AN38" s="156" t="s">
        <v>93</v>
      </c>
      <c r="AO38" s="156"/>
      <c r="AP38" s="156"/>
      <c r="AQ38" s="156"/>
      <c r="AR38" s="156">
        <v>4</v>
      </c>
      <c r="AS38" s="156">
        <v>6</v>
      </c>
      <c r="AT38" s="156" t="s">
        <v>94</v>
      </c>
      <c r="AU38" s="156" t="s">
        <v>95</v>
      </c>
      <c r="AV38" s="156"/>
    </row>
    <row r="39" spans="1:48" ht="15" thickBot="1" x14ac:dyDescent="0.4">
      <c r="A39" s="117" t="s">
        <v>84</v>
      </c>
      <c r="B39" s="196" t="str">
        <f t="shared" ref="B39:B50" si="9">IF(INDEX($G$10:$AU$58,MATCH($A$38,$G$10:$G$58,0),MATCH($A39,$G$10:$AU$10,0))=0,"",INDEX($G$10:$AU$58,MATCH($A$38,$G$10:$G$58,0),MATCH($A39,$G$10:$AU$10,0)))</f>
        <v>Sco 2</v>
      </c>
      <c r="C39" s="196" t="str">
        <f>IFERROR(INDEX('6 Teams'!$B$20:$C$25,MATCH('6-RESULTS'!B39,'6 Teams'!$C$20:$C$25,0),1),"")</f>
        <v>Scotstoun 2</v>
      </c>
      <c r="D39" s="196" t="str">
        <f>IF(E39="","",IF(INDEX($G$10:$AU$58,MATCH($A$38,$G$10:$G$58,0)+5,MATCH($A39,$G$24:$AU$24,0))="","",INDEX($G$10:$AU$58,MATCH($A$38,$G$10:$G$58,0)+5,MATCH($A39,$G$24:$AU$24,0))))</f>
        <v/>
      </c>
      <c r="E39" s="118" t="str">
        <f>IF(INDEX($G$11:$AS$58,MATCH($A$38,$G$11:$G$58,0)+5,MATCH($C39,$G$25:$AS$25,0))="Played",1,"")</f>
        <v/>
      </c>
      <c r="G39" s="92">
        <v>30</v>
      </c>
      <c r="H39" s="102">
        <v>5</v>
      </c>
      <c r="I39" s="103" t="str">
        <f>INDEX('POSTER-6'!$B$1:$K$9,MATCH('6-RESULTS'!$H39,'POSTER-6'!$B$1:$B$9,0),MATCH('6-RESULTS'!I38,'POSTER-6'!$B$1:$K$1,0))</f>
        <v>Giffnock 1</v>
      </c>
      <c r="J39" s="103" t="str">
        <f>INDEX('POSTER-6'!$B$1:$K$9,MATCH('6-RESULTS'!$H39,'POSTER-6'!$B$1:$B$9,0),MATCH('6-RESULTS'!J38,'POSTER-6'!$B$1:$K$1,0))</f>
        <v>Newlands</v>
      </c>
      <c r="K39" s="123" t="str">
        <f>INDEX('6 Teams'!$B$20:$C$25,MATCH('6-RESULTS'!I39,'6 Teams'!$B$20:$B$25,0),2)</f>
        <v>Gif 1</v>
      </c>
      <c r="L39" s="123" t="str">
        <f>INDEX('6 Teams'!$B$20:$C$25,MATCH('6-RESULTS'!J39,'6 Teams'!$B$20:$B$25,0),2)</f>
        <v>New</v>
      </c>
      <c r="M39" s="115"/>
      <c r="O39" s="102"/>
      <c r="P39" s="103" t="str">
        <f>INDEX('POSTER-6'!$B$1:$K$9,MATCH('6-RESULTS'!$H39,'POSTER-6'!$B$1:$B$9,0),MATCH('6-RESULTS'!P38,'POSTER-6'!$B$1:$K$1,0))</f>
        <v>Giffnock 1</v>
      </c>
      <c r="Q39" s="103" t="str">
        <f>INDEX('POSTER-6'!$B$1:$K$9,MATCH('6-RESULTS'!$H39,'POSTER-6'!$B$1:$B$9,0),MATCH('6-RESULTS'!Q38,'POSTER-6'!$B$1:$K$1,0))</f>
        <v>Western/ Townend</v>
      </c>
      <c r="R39" s="123" t="str">
        <f>INDEX('6 Teams'!$B$20:$C$25,MATCH('6-RESULTS'!P39,'6 Teams'!$B$20:$B$25,0),2)</f>
        <v>Gif 1</v>
      </c>
      <c r="S39" s="123" t="str">
        <f>INDEX('6 Teams'!$B$20:$C$25,MATCH('6-RESULTS'!Q39,'6 Teams'!$B$20:$B$25,0),2)</f>
        <v>W/T</v>
      </c>
      <c r="T39" s="115"/>
      <c r="V39" s="102"/>
      <c r="W39" s="103" t="str">
        <f>INDEX('POSTER-6'!$B$1:$K$9,MATCH('6-RESULTS'!$H39,'POSTER-6'!$B$1:$B$9,0),MATCH('6-RESULTS'!W38,'POSTER-6'!$B$1:$K$1,0))</f>
        <v>Newlands</v>
      </c>
      <c r="X39" s="103" t="str">
        <f>INDEX('POSTER-6'!$B$1:$K$9,MATCH('6-RESULTS'!$H39,'POSTER-6'!$B$1:$B$9,0),MATCH('6-RESULTS'!X38,'POSTER-6'!$B$1:$K$1,0))</f>
        <v>Western/ Townend</v>
      </c>
      <c r="Y39" s="123" t="str">
        <f>INDEX('6 Teams'!$B$20:$C$25,MATCH('6-RESULTS'!W39,'6 Teams'!$B$20:$B$25,0),2)</f>
        <v>New</v>
      </c>
      <c r="Z39" s="123" t="str">
        <f>INDEX('6 Teams'!$B$20:$C$25,MATCH('6-RESULTS'!X39,'6 Teams'!$B$20:$B$25,0),2)</f>
        <v>W/T</v>
      </c>
      <c r="AA39" s="115"/>
      <c r="AC39" s="102"/>
      <c r="AD39" s="103" t="str">
        <f>INDEX('POSTER-6'!$B$1:$K$9,MATCH('6-RESULTS'!$H39,'POSTER-6'!$B$1:$B$9,0),MATCH('6-RESULTS'!AD38,'POSTER-6'!$B$1:$K$1,0))</f>
        <v>Giffnock 2</v>
      </c>
      <c r="AE39" s="103" t="str">
        <f>INDEX('POSTER-6'!$B$1:$K$9,MATCH('6-RESULTS'!$H39,'POSTER-6'!$B$1:$B$9,0),MATCH('6-RESULTS'!AE38,'POSTER-6'!$B$1:$K$1,0))</f>
        <v>Scotstoun 1</v>
      </c>
      <c r="AF39" s="123" t="str">
        <f>INDEX('6 Teams'!$B$20:$C$25,MATCH('6-RESULTS'!AD39,'6 Teams'!$B$20:$B$25,0),2)</f>
        <v>Gif 2</v>
      </c>
      <c r="AG39" s="123" t="str">
        <f>INDEX('6 Teams'!$B$20:$C$25,MATCH('6-RESULTS'!AE39,'6 Teams'!$B$20:$B$25,0),2)</f>
        <v>Sco 1</v>
      </c>
      <c r="AH39" s="115"/>
      <c r="AJ39" s="102"/>
      <c r="AK39" s="103" t="str">
        <f>INDEX('POSTER-6'!$B$1:$K$9,MATCH('6-RESULTS'!$H39,'POSTER-6'!$B$1:$B$9,0),MATCH('6-RESULTS'!AK38,'POSTER-6'!$B$1:$K$1,0))</f>
        <v>Scotstoun 1</v>
      </c>
      <c r="AL39" s="103" t="str">
        <f>INDEX('POSTER-6'!$B$1:$K$9,MATCH('6-RESULTS'!$H39,'POSTER-6'!$B$1:$B$9,0),MATCH('6-RESULTS'!AL38,'POSTER-6'!$B$1:$K$1,0))</f>
        <v/>
      </c>
      <c r="AM39" s="115" t="str">
        <f>IF(AL39&lt;&gt;"",AK39,"")</f>
        <v/>
      </c>
      <c r="AN39" s="116" t="str">
        <f>AL39</f>
        <v/>
      </c>
      <c r="AO39" s="115"/>
      <c r="AQ39" s="102"/>
      <c r="AR39" s="103" t="str">
        <f>INDEX('POSTER-6'!$B$1:$K$9,MATCH('6-RESULTS'!$H39,'POSTER-6'!$B$1:$B$9,0),MATCH('6-RESULTS'!AR38,'POSTER-6'!$B$1:$K$1,0))</f>
        <v>Giffnock 2</v>
      </c>
      <c r="AS39" s="103" t="str">
        <f>INDEX('POSTER-6'!$B$1:$K$9,MATCH('6-RESULTS'!$H39,'POSTER-6'!$B$1:$B$9,0),MATCH('6-RESULTS'!AS38,'POSTER-6'!$B$1:$K$1,0))</f>
        <v/>
      </c>
      <c r="AT39" s="115" t="str">
        <f>IF(AS39&lt;&gt;"",AR39,"")</f>
        <v/>
      </c>
      <c r="AU39" s="116" t="str">
        <f>AS39</f>
        <v/>
      </c>
      <c r="AV39" s="115"/>
    </row>
    <row r="40" spans="1:48" x14ac:dyDescent="0.35">
      <c r="A40" s="111" t="s">
        <v>85</v>
      </c>
      <c r="B40" s="94" t="str">
        <f t="shared" si="9"/>
        <v>Sco 1</v>
      </c>
      <c r="C40" s="94" t="str">
        <f>IFERROR(INDEX('6 Teams'!$B$20:$C$25,MATCH('6-RESULTS'!B40,'6 Teams'!$C$20:$C$25,0),1),"")</f>
        <v>Scotstoun 1</v>
      </c>
      <c r="D40" s="196" t="str">
        <f t="shared" ref="D40:D50" si="10">IF(E40="","",IF(INDEX($G$10:$AU$58,MATCH($A$38,$G$10:$G$58,0)+5,MATCH($A40,$G$24:$AU$24,0))="","",INDEX($G$10:$AU$58,MATCH($A$38,$G$10:$G$58,0)+5,MATCH($A40,$G$24:$AU$24,0))))</f>
        <v/>
      </c>
      <c r="E40" s="118" t="str">
        <f t="shared" ref="E40:E50" si="11">IF(INDEX($G$11:$AS$58,MATCH($A$38,$G$11:$G$58,0)+5,MATCH($C40,$G$25:$AS$25,0))="Played",1,"")</f>
        <v/>
      </c>
      <c r="G40" s="92">
        <v>31</v>
      </c>
      <c r="H40" s="104">
        <v>1</v>
      </c>
      <c r="I40" s="101"/>
      <c r="J40" s="108"/>
      <c r="K40" s="107"/>
      <c r="L40" s="100"/>
      <c r="M40" s="107"/>
      <c r="O40" s="104">
        <v>1</v>
      </c>
      <c r="P40" s="101"/>
      <c r="Q40" s="108"/>
      <c r="R40" s="107"/>
      <c r="S40" s="100"/>
      <c r="T40" s="117"/>
      <c r="V40" s="104">
        <v>1</v>
      </c>
      <c r="W40" s="101"/>
      <c r="X40" s="108"/>
      <c r="Y40" s="107"/>
      <c r="Z40" s="100"/>
      <c r="AA40" s="117"/>
      <c r="AC40" s="104">
        <v>1</v>
      </c>
      <c r="AD40" s="108"/>
      <c r="AE40" s="108"/>
      <c r="AF40" s="107"/>
      <c r="AG40" s="100"/>
      <c r="AH40" s="117"/>
      <c r="AJ40" s="104">
        <v>1</v>
      </c>
      <c r="AK40" s="118"/>
      <c r="AL40" s="118"/>
      <c r="AM40" s="117"/>
      <c r="AN40" s="100"/>
      <c r="AO40" s="117"/>
      <c r="AQ40" s="104">
        <v>1</v>
      </c>
      <c r="AR40" s="118"/>
      <c r="AS40" s="118"/>
      <c r="AT40" s="117"/>
      <c r="AU40" s="100"/>
      <c r="AV40" s="117"/>
    </row>
    <row r="41" spans="1:48" x14ac:dyDescent="0.35">
      <c r="A41" s="111" t="s">
        <v>86</v>
      </c>
      <c r="B41" s="94" t="str">
        <f t="shared" si="9"/>
        <v>Sco 2</v>
      </c>
      <c r="C41" s="94" t="str">
        <f>IFERROR(INDEX('6 Teams'!$B$20:$C$25,MATCH('6-RESULTS'!B41,'6 Teams'!$C$20:$C$25,0),1),"")</f>
        <v>Scotstoun 2</v>
      </c>
      <c r="D41" s="196" t="str">
        <f t="shared" si="10"/>
        <v/>
      </c>
      <c r="E41" s="118" t="str">
        <f t="shared" si="11"/>
        <v/>
      </c>
      <c r="G41" s="92">
        <v>32</v>
      </c>
      <c r="H41" s="104">
        <v>2</v>
      </c>
      <c r="I41" s="96"/>
      <c r="J41" s="110"/>
      <c r="K41" s="109"/>
      <c r="L41" s="99"/>
      <c r="M41" s="109"/>
      <c r="O41" s="104">
        <v>2</v>
      </c>
      <c r="P41" s="96"/>
      <c r="Q41" s="110"/>
      <c r="R41" s="109"/>
      <c r="S41" s="99"/>
      <c r="T41" s="111"/>
      <c r="V41" s="104">
        <v>2</v>
      </c>
      <c r="W41" s="96"/>
      <c r="X41" s="110"/>
      <c r="Y41" s="109"/>
      <c r="Z41" s="99"/>
      <c r="AA41" s="111"/>
      <c r="AC41" s="104">
        <v>2</v>
      </c>
      <c r="AD41" s="110"/>
      <c r="AE41" s="110"/>
      <c r="AF41" s="109"/>
      <c r="AG41" s="99"/>
      <c r="AH41" s="111"/>
      <c r="AJ41" s="104">
        <v>2</v>
      </c>
      <c r="AK41" s="112"/>
      <c r="AL41" s="112"/>
      <c r="AM41" s="111"/>
      <c r="AN41" s="99"/>
      <c r="AO41" s="111"/>
      <c r="AQ41" s="104">
        <v>2</v>
      </c>
      <c r="AR41" s="112"/>
      <c r="AS41" s="112"/>
      <c r="AT41" s="111"/>
      <c r="AU41" s="99"/>
      <c r="AV41" s="111"/>
    </row>
    <row r="42" spans="1:48" x14ac:dyDescent="0.35">
      <c r="A42" s="111" t="s">
        <v>87</v>
      </c>
      <c r="B42" s="94" t="str">
        <f t="shared" si="9"/>
        <v>W/T</v>
      </c>
      <c r="C42" s="94" t="str">
        <f>IFERROR(INDEX('6 Teams'!$B$20:$C$25,MATCH('6-RESULTS'!B42,'6 Teams'!$C$20:$C$25,0),1),"")</f>
        <v>Western/ Townend</v>
      </c>
      <c r="D42" s="196" t="str">
        <f t="shared" si="10"/>
        <v/>
      </c>
      <c r="E42" s="118" t="str">
        <f t="shared" si="11"/>
        <v/>
      </c>
      <c r="G42" s="92">
        <v>33</v>
      </c>
      <c r="H42" s="104">
        <v>3</v>
      </c>
      <c r="I42" s="96"/>
      <c r="J42" s="110"/>
      <c r="K42" s="109"/>
      <c r="L42" s="99"/>
      <c r="M42" s="109"/>
      <c r="O42" s="104">
        <v>3</v>
      </c>
      <c r="P42" s="96"/>
      <c r="Q42" s="110"/>
      <c r="R42" s="109"/>
      <c r="S42" s="99"/>
      <c r="T42" s="111"/>
      <c r="V42" s="104">
        <v>3</v>
      </c>
      <c r="W42" s="96"/>
      <c r="X42" s="110"/>
      <c r="Y42" s="109"/>
      <c r="Z42" s="99"/>
      <c r="AA42" s="111"/>
      <c r="AC42" s="104">
        <v>3</v>
      </c>
      <c r="AD42" s="110"/>
      <c r="AE42" s="110"/>
      <c r="AF42" s="109"/>
      <c r="AG42" s="99"/>
      <c r="AH42" s="111"/>
      <c r="AJ42" s="104">
        <v>3</v>
      </c>
      <c r="AK42" s="112"/>
      <c r="AL42" s="112"/>
      <c r="AM42" s="111"/>
      <c r="AN42" s="99"/>
      <c r="AO42" s="111"/>
      <c r="AQ42" s="104">
        <v>3</v>
      </c>
      <c r="AR42" s="112"/>
      <c r="AS42" s="112"/>
      <c r="AT42" s="111"/>
      <c r="AU42" s="99"/>
      <c r="AV42" s="111"/>
    </row>
    <row r="43" spans="1:48" x14ac:dyDescent="0.35">
      <c r="A43" s="111" t="s">
        <v>88</v>
      </c>
      <c r="B43" s="94" t="str">
        <f t="shared" si="9"/>
        <v>Sco 1</v>
      </c>
      <c r="C43" s="94" t="str">
        <f>IFERROR(INDEX('6 Teams'!$B$20:$C$25,MATCH('6-RESULTS'!B43,'6 Teams'!$C$20:$C$25,0),1),"")</f>
        <v>Scotstoun 1</v>
      </c>
      <c r="D43" s="196" t="str">
        <f t="shared" si="10"/>
        <v/>
      </c>
      <c r="E43" s="118" t="str">
        <f t="shared" si="11"/>
        <v/>
      </c>
      <c r="G43" s="92">
        <v>34</v>
      </c>
      <c r="H43" s="104">
        <v>4</v>
      </c>
      <c r="I43" s="96"/>
      <c r="J43" s="110"/>
      <c r="K43" s="109"/>
      <c r="L43" s="99"/>
      <c r="M43" s="109"/>
      <c r="O43" s="104">
        <v>4</v>
      </c>
      <c r="P43" s="96"/>
      <c r="Q43" s="110"/>
      <c r="R43" s="109"/>
      <c r="S43" s="99"/>
      <c r="T43" s="111"/>
      <c r="V43" s="104">
        <v>4</v>
      </c>
      <c r="W43" s="96"/>
      <c r="X43" s="110"/>
      <c r="Y43" s="109"/>
      <c r="Z43" s="99"/>
      <c r="AA43" s="111"/>
      <c r="AC43" s="104">
        <v>4</v>
      </c>
      <c r="AD43" s="110"/>
      <c r="AE43" s="110"/>
      <c r="AF43" s="109"/>
      <c r="AG43" s="99"/>
      <c r="AH43" s="111"/>
      <c r="AJ43" s="104">
        <v>4</v>
      </c>
      <c r="AK43" s="112"/>
      <c r="AL43" s="112"/>
      <c r="AM43" s="111"/>
      <c r="AN43" s="99"/>
      <c r="AO43" s="111"/>
      <c r="AQ43" s="104">
        <v>4</v>
      </c>
      <c r="AR43" s="112"/>
      <c r="AS43" s="112"/>
      <c r="AT43" s="111"/>
      <c r="AU43" s="99"/>
      <c r="AV43" s="111"/>
    </row>
    <row r="44" spans="1:48" ht="15" thickBot="1" x14ac:dyDescent="0.4">
      <c r="A44" s="111" t="s">
        <v>89</v>
      </c>
      <c r="B44" s="94" t="str">
        <f t="shared" si="9"/>
        <v>W/T</v>
      </c>
      <c r="C44" s="94" t="str">
        <f>IFERROR(INDEX('6 Teams'!$B$20:$C$25,MATCH('6-RESULTS'!B44,'6 Teams'!$C$20:$C$25,0),1),"")</f>
        <v>Western/ Townend</v>
      </c>
      <c r="D44" s="196" t="str">
        <f t="shared" si="10"/>
        <v/>
      </c>
      <c r="E44" s="118" t="str">
        <f t="shared" si="11"/>
        <v/>
      </c>
      <c r="G44" s="92">
        <v>35</v>
      </c>
      <c r="H44" s="105" t="s">
        <v>47</v>
      </c>
      <c r="I44" s="97"/>
      <c r="J44" s="98"/>
      <c r="K44" s="95">
        <f>SUM(K40:K43)</f>
        <v>0</v>
      </c>
      <c r="L44" s="95">
        <f>SUM(L40:L43)</f>
        <v>0</v>
      </c>
      <c r="M44" s="106"/>
      <c r="O44" s="105" t="s">
        <v>47</v>
      </c>
      <c r="P44" s="97"/>
      <c r="Q44" s="98"/>
      <c r="R44" s="95">
        <f>SUM(R40:R43)</f>
        <v>0</v>
      </c>
      <c r="S44" s="95">
        <f>SUM(S40:S43)</f>
        <v>0</v>
      </c>
      <c r="T44" s="113"/>
      <c r="V44" s="105" t="s">
        <v>47</v>
      </c>
      <c r="W44" s="97"/>
      <c r="X44" s="98"/>
      <c r="Y44" s="95">
        <f>SUM(Y40:Y43)</f>
        <v>0</v>
      </c>
      <c r="Z44" s="95">
        <f>SUM(Z40:Z43)</f>
        <v>0</v>
      </c>
      <c r="AA44" s="113"/>
      <c r="AC44" s="105" t="s">
        <v>47</v>
      </c>
      <c r="AD44" s="97"/>
      <c r="AE44" s="98"/>
      <c r="AF44" s="95">
        <f>SUM(AF40:AF43)</f>
        <v>0</v>
      </c>
      <c r="AG44" s="95">
        <f>SUM(AG40:AG43)</f>
        <v>0</v>
      </c>
      <c r="AH44" s="113"/>
      <c r="AJ44" s="105" t="s">
        <v>47</v>
      </c>
      <c r="AK44" s="97"/>
      <c r="AL44" s="98"/>
      <c r="AM44" s="95">
        <f>SUM(AM40:AM43)</f>
        <v>0</v>
      </c>
      <c r="AN44" s="95">
        <f>SUM(AN40:AN43)</f>
        <v>0</v>
      </c>
      <c r="AO44" s="113"/>
      <c r="AQ44" s="105" t="s">
        <v>47</v>
      </c>
      <c r="AR44" s="97"/>
      <c r="AS44" s="98"/>
      <c r="AT44" s="95">
        <f>SUM(AT40:AT43)</f>
        <v>0</v>
      </c>
      <c r="AU44" s="95">
        <f>SUM(AU40:AU43)</f>
        <v>0</v>
      </c>
      <c r="AV44" s="113"/>
    </row>
    <row r="45" spans="1:48" ht="15" thickBot="1" x14ac:dyDescent="0.4">
      <c r="A45" s="111" t="s">
        <v>90</v>
      </c>
      <c r="B45" s="94" t="str">
        <f t="shared" si="9"/>
        <v>New</v>
      </c>
      <c r="C45" s="94" t="str">
        <f>IFERROR(INDEX('6 Teams'!$B$20:$C$25,MATCH('6-RESULTS'!B45,'6 Teams'!$C$20:$C$25,0),1),"")</f>
        <v>Newlands</v>
      </c>
      <c r="D45" s="196" t="str">
        <f t="shared" si="10"/>
        <v/>
      </c>
      <c r="E45" s="118" t="str">
        <f t="shared" si="11"/>
        <v/>
      </c>
      <c r="G45" s="92">
        <v>36</v>
      </c>
      <c r="H45" s="156"/>
      <c r="I45" s="156">
        <v>1</v>
      </c>
      <c r="J45" s="156">
        <v>2</v>
      </c>
      <c r="K45" s="156" t="s">
        <v>84</v>
      </c>
      <c r="L45" s="156" t="s">
        <v>85</v>
      </c>
      <c r="M45" s="156"/>
      <c r="N45" s="156"/>
      <c r="O45" s="156"/>
      <c r="P45" s="156">
        <v>1</v>
      </c>
      <c r="Q45" s="156">
        <v>3</v>
      </c>
      <c r="R45" s="156" t="s">
        <v>86</v>
      </c>
      <c r="S45" s="156" t="s">
        <v>87</v>
      </c>
      <c r="T45" s="156"/>
      <c r="U45" s="156"/>
      <c r="V45" s="156"/>
      <c r="W45" s="156">
        <v>2</v>
      </c>
      <c r="X45" s="156">
        <v>3</v>
      </c>
      <c r="Y45" s="156" t="s">
        <v>88</v>
      </c>
      <c r="Z45" s="156" t="s">
        <v>89</v>
      </c>
      <c r="AA45" s="156"/>
      <c r="AB45" s="156"/>
      <c r="AC45" s="156"/>
      <c r="AD45" s="156">
        <v>4</v>
      </c>
      <c r="AE45" s="156">
        <v>5</v>
      </c>
      <c r="AF45" s="156" t="s">
        <v>90</v>
      </c>
      <c r="AG45" s="156" t="s">
        <v>91</v>
      </c>
      <c r="AH45" s="156"/>
      <c r="AI45" s="156"/>
      <c r="AJ45" s="156"/>
      <c r="AK45" s="156">
        <v>5</v>
      </c>
      <c r="AL45" s="156">
        <v>6</v>
      </c>
      <c r="AM45" s="156" t="s">
        <v>92</v>
      </c>
      <c r="AN45" s="156" t="s">
        <v>93</v>
      </c>
      <c r="AO45" s="156"/>
      <c r="AP45" s="156"/>
      <c r="AQ45" s="156"/>
      <c r="AR45" s="156">
        <v>4</v>
      </c>
      <c r="AS45" s="156">
        <v>6</v>
      </c>
      <c r="AT45" s="156" t="s">
        <v>94</v>
      </c>
      <c r="AU45" s="156" t="s">
        <v>95</v>
      </c>
      <c r="AV45" s="156"/>
    </row>
    <row r="46" spans="1:48" ht="15" thickBot="1" x14ac:dyDescent="0.4">
      <c r="A46" s="111" t="s">
        <v>91</v>
      </c>
      <c r="B46" s="94" t="str">
        <f t="shared" si="9"/>
        <v>Gif 2</v>
      </c>
      <c r="C46" s="94" t="str">
        <f>IFERROR(INDEX('6 Teams'!$B$20:$C$25,MATCH('6-RESULTS'!B46,'6 Teams'!$C$20:$C$25,0),1),"")</f>
        <v>Giffnock 2</v>
      </c>
      <c r="D46" s="196" t="str">
        <f t="shared" si="10"/>
        <v/>
      </c>
      <c r="E46" s="118" t="str">
        <f t="shared" si="11"/>
        <v/>
      </c>
      <c r="G46" s="92">
        <v>37</v>
      </c>
      <c r="H46" s="102">
        <v>6</v>
      </c>
      <c r="I46" s="103" t="str">
        <f>INDEX('POSTER-6'!$B$1:$K$9,MATCH('6-RESULTS'!$H46,'POSTER-6'!$B$1:$B$9,0),MATCH('6-RESULTS'!I45,'POSTER-6'!$B$1:$K$1,0))</f>
        <v>Newlands</v>
      </c>
      <c r="J46" s="103" t="str">
        <f>INDEX('POSTER-6'!$B$1:$K$9,MATCH('6-RESULTS'!$H46,'POSTER-6'!$B$1:$B$9,0),MATCH('6-RESULTS'!J45,'POSTER-6'!$B$1:$K$1,0))</f>
        <v>Giffnock 2</v>
      </c>
      <c r="K46" s="123" t="str">
        <f>INDEX('6 Teams'!$B$20:$C$25,MATCH('6-RESULTS'!I46,'6 Teams'!$B$20:$B$25,0),2)</f>
        <v>New</v>
      </c>
      <c r="L46" s="123" t="str">
        <f>INDEX('6 Teams'!$B$20:$C$25,MATCH('6-RESULTS'!J46,'6 Teams'!$B$20:$B$25,0),2)</f>
        <v>Gif 2</v>
      </c>
      <c r="M46" s="115"/>
      <c r="O46" s="102"/>
      <c r="P46" s="103" t="str">
        <f>INDEX('POSTER-6'!$B$1:$K$9,MATCH('6-RESULTS'!$H46,'POSTER-6'!$B$1:$B$9,0),MATCH('6-RESULTS'!P45,'POSTER-6'!$B$1:$K$1,0))</f>
        <v>Newlands</v>
      </c>
      <c r="Q46" s="103" t="str">
        <f>INDEX('POSTER-6'!$B$1:$K$9,MATCH('6-RESULTS'!$H46,'POSTER-6'!$B$1:$B$9,0),MATCH('6-RESULTS'!Q45,'POSTER-6'!$B$1:$K$1,0))</f>
        <v>Scotstoun 2</v>
      </c>
      <c r="R46" s="123" t="str">
        <f>INDEX('6 Teams'!$B$20:$C$25,MATCH('6-RESULTS'!P46,'6 Teams'!$B$20:$B$25,0),2)</f>
        <v>New</v>
      </c>
      <c r="S46" s="123" t="str">
        <f>INDEX('6 Teams'!$B$20:$C$25,MATCH('6-RESULTS'!Q46,'6 Teams'!$B$20:$B$25,0),2)</f>
        <v>Sco 2</v>
      </c>
      <c r="T46" s="115"/>
      <c r="V46" s="102"/>
      <c r="W46" s="103" t="str">
        <f>INDEX('POSTER-6'!$B$1:$K$9,MATCH('6-RESULTS'!$H46,'POSTER-6'!$B$1:$B$9,0),MATCH('6-RESULTS'!W45,'POSTER-6'!$B$1:$K$1,0))</f>
        <v>Giffnock 2</v>
      </c>
      <c r="X46" s="103" t="str">
        <f>INDEX('POSTER-6'!$B$1:$K$9,MATCH('6-RESULTS'!$H46,'POSTER-6'!$B$1:$B$9,0),MATCH('6-RESULTS'!X45,'POSTER-6'!$B$1:$K$1,0))</f>
        <v>Scotstoun 2</v>
      </c>
      <c r="Y46" s="123" t="str">
        <f>INDEX('6 Teams'!$B$20:$C$25,MATCH('6-RESULTS'!W46,'6 Teams'!$B$20:$B$25,0),2)</f>
        <v>Gif 2</v>
      </c>
      <c r="Z46" s="123" t="str">
        <f>INDEX('6 Teams'!$B$20:$C$25,MATCH('6-RESULTS'!X46,'6 Teams'!$B$20:$B$25,0),2)</f>
        <v>Sco 2</v>
      </c>
      <c r="AA46" s="115"/>
      <c r="AC46" s="102"/>
      <c r="AD46" s="103" t="str">
        <f>INDEX('POSTER-6'!$B$1:$K$9,MATCH('6-RESULTS'!$H46,'POSTER-6'!$B$1:$B$9,0),MATCH('6-RESULTS'!AD45,'POSTER-6'!$B$1:$K$1,0))</f>
        <v>Scotstoun 1</v>
      </c>
      <c r="AE46" s="103" t="str">
        <f>INDEX('POSTER-6'!$B$1:$K$9,MATCH('6-RESULTS'!$H46,'POSTER-6'!$B$1:$B$9,0),MATCH('6-RESULTS'!AE45,'POSTER-6'!$B$1:$K$1,0))</f>
        <v>Giffnock 1</v>
      </c>
      <c r="AF46" s="123" t="str">
        <f>INDEX('6 Teams'!$B$20:$C$25,MATCH('6-RESULTS'!AD46,'6 Teams'!$B$20:$B$25,0),2)</f>
        <v>Sco 1</v>
      </c>
      <c r="AG46" s="123" t="str">
        <f>INDEX('6 Teams'!$B$20:$C$25,MATCH('6-RESULTS'!AE46,'6 Teams'!$B$20:$B$25,0),2)</f>
        <v>Gif 1</v>
      </c>
      <c r="AH46" s="115"/>
      <c r="AJ46" s="102"/>
      <c r="AK46" s="103" t="str">
        <f>INDEX('POSTER-6'!$B$1:$K$9,MATCH('6-RESULTS'!$H46,'POSTER-6'!$B$1:$B$9,0),MATCH('6-RESULTS'!AK45,'POSTER-6'!$B$1:$K$1,0))</f>
        <v>Giffnock 1</v>
      </c>
      <c r="AL46" s="103" t="str">
        <f>INDEX('POSTER-6'!$B$1:$K$9,MATCH('6-RESULTS'!$H46,'POSTER-6'!$B$1:$B$9,0),MATCH('6-RESULTS'!AL45,'POSTER-6'!$B$1:$K$1,0))</f>
        <v/>
      </c>
      <c r="AM46" s="115" t="str">
        <f>IF(AL46&lt;&gt;"",AK46,"")</f>
        <v/>
      </c>
      <c r="AN46" s="116" t="str">
        <f>AL46</f>
        <v/>
      </c>
      <c r="AO46" s="115"/>
      <c r="AQ46" s="102"/>
      <c r="AR46" s="103" t="str">
        <f>INDEX('POSTER-6'!$B$1:$K$9,MATCH('6-RESULTS'!$H46,'POSTER-6'!$B$1:$B$9,0),MATCH('6-RESULTS'!AR45,'POSTER-6'!$B$1:$K$1,0))</f>
        <v>Scotstoun 1</v>
      </c>
      <c r="AS46" s="103" t="str">
        <f>INDEX('POSTER-6'!$B$1:$K$9,MATCH('6-RESULTS'!$H46,'POSTER-6'!$B$1:$B$9,0),MATCH('6-RESULTS'!AS45,'POSTER-6'!$B$1:$K$1,0))</f>
        <v/>
      </c>
      <c r="AT46" s="115" t="str">
        <f>IF(AS46&lt;&gt;"",AR46,"")</f>
        <v/>
      </c>
      <c r="AU46" s="116" t="str">
        <f>AS46</f>
        <v/>
      </c>
      <c r="AV46" s="115"/>
    </row>
    <row r="47" spans="1:48" x14ac:dyDescent="0.35">
      <c r="A47" s="111" t="s">
        <v>92</v>
      </c>
      <c r="B47" s="94" t="str">
        <f t="shared" si="9"/>
        <v/>
      </c>
      <c r="C47" s="94" t="str">
        <f>IFERROR(INDEX('6 Teams'!$B$20:$C$25,MATCH('6-RESULTS'!B47,'6 Teams'!$C$20:$C$25,0),1),"")</f>
        <v/>
      </c>
      <c r="D47" s="196" t="str">
        <f t="shared" si="10"/>
        <v/>
      </c>
      <c r="E47" s="118" t="str">
        <f t="shared" si="11"/>
        <v/>
      </c>
      <c r="G47" s="92">
        <v>38</v>
      </c>
      <c r="H47" s="104">
        <v>1</v>
      </c>
      <c r="I47" s="101"/>
      <c r="J47" s="108"/>
      <c r="K47" s="107"/>
      <c r="L47" s="100"/>
      <c r="M47" s="107"/>
      <c r="O47" s="104">
        <v>1</v>
      </c>
      <c r="P47" s="101"/>
      <c r="Q47" s="108"/>
      <c r="R47" s="107"/>
      <c r="S47" s="100"/>
      <c r="T47" s="117"/>
      <c r="V47" s="104">
        <v>1</v>
      </c>
      <c r="W47" s="101"/>
      <c r="X47" s="108"/>
      <c r="Y47" s="107"/>
      <c r="Z47" s="100"/>
      <c r="AA47" s="117"/>
      <c r="AC47" s="104">
        <v>1</v>
      </c>
      <c r="AD47" s="108"/>
      <c r="AE47" s="108"/>
      <c r="AF47" s="107"/>
      <c r="AG47" s="100"/>
      <c r="AH47" s="117"/>
      <c r="AJ47" s="104">
        <v>1</v>
      </c>
      <c r="AK47" s="118"/>
      <c r="AL47" s="118"/>
      <c r="AM47" s="117"/>
      <c r="AN47" s="100"/>
      <c r="AO47" s="117"/>
      <c r="AQ47" s="104">
        <v>1</v>
      </c>
      <c r="AR47" s="118"/>
      <c r="AS47" s="118"/>
      <c r="AT47" s="117"/>
      <c r="AU47" s="100"/>
      <c r="AV47" s="117"/>
    </row>
    <row r="48" spans="1:48" x14ac:dyDescent="0.35">
      <c r="A48" s="111" t="s">
        <v>93</v>
      </c>
      <c r="B48" s="94" t="str">
        <f t="shared" si="9"/>
        <v/>
      </c>
      <c r="C48" s="94" t="str">
        <f>IFERROR(INDEX('6 Teams'!$B$20:$C$25,MATCH('6-RESULTS'!B48,'6 Teams'!$C$20:$C$25,0),1),"")</f>
        <v/>
      </c>
      <c r="D48" s="196" t="str">
        <f t="shared" si="10"/>
        <v/>
      </c>
      <c r="E48" s="118" t="str">
        <f t="shared" si="11"/>
        <v/>
      </c>
      <c r="G48" s="92">
        <v>39</v>
      </c>
      <c r="H48" s="104">
        <v>2</v>
      </c>
      <c r="I48" s="96"/>
      <c r="J48" s="110"/>
      <c r="K48" s="109"/>
      <c r="L48" s="99"/>
      <c r="M48" s="109"/>
      <c r="O48" s="104">
        <v>2</v>
      </c>
      <c r="P48" s="96"/>
      <c r="Q48" s="110"/>
      <c r="R48" s="109"/>
      <c r="S48" s="99"/>
      <c r="T48" s="111"/>
      <c r="V48" s="104">
        <v>2</v>
      </c>
      <c r="W48" s="96"/>
      <c r="X48" s="110"/>
      <c r="Y48" s="109"/>
      <c r="Z48" s="99"/>
      <c r="AA48" s="111"/>
      <c r="AC48" s="104">
        <v>2</v>
      </c>
      <c r="AD48" s="110"/>
      <c r="AE48" s="110"/>
      <c r="AF48" s="109"/>
      <c r="AG48" s="99"/>
      <c r="AH48" s="111"/>
      <c r="AJ48" s="104">
        <v>2</v>
      </c>
      <c r="AK48" s="112"/>
      <c r="AL48" s="112"/>
      <c r="AM48" s="111"/>
      <c r="AN48" s="99"/>
      <c r="AO48" s="111"/>
      <c r="AQ48" s="104">
        <v>2</v>
      </c>
      <c r="AR48" s="112"/>
      <c r="AS48" s="112"/>
      <c r="AT48" s="111"/>
      <c r="AU48" s="99"/>
      <c r="AV48" s="111"/>
    </row>
    <row r="49" spans="1:48" x14ac:dyDescent="0.35">
      <c r="A49" s="111" t="s">
        <v>94</v>
      </c>
      <c r="B49" s="94" t="str">
        <f t="shared" si="9"/>
        <v/>
      </c>
      <c r="C49" s="94" t="str">
        <f>IFERROR(INDEX('6 Teams'!$B$20:$C$25,MATCH('6-RESULTS'!B49,'6 Teams'!$C$20:$C$25,0),1),"")</f>
        <v/>
      </c>
      <c r="D49" s="196" t="str">
        <f t="shared" si="10"/>
        <v/>
      </c>
      <c r="E49" s="118" t="str">
        <f t="shared" si="11"/>
        <v/>
      </c>
      <c r="G49" s="92">
        <v>40</v>
      </c>
      <c r="H49" s="104">
        <v>3</v>
      </c>
      <c r="I49" s="96"/>
      <c r="J49" s="110"/>
      <c r="K49" s="109"/>
      <c r="L49" s="99"/>
      <c r="M49" s="109"/>
      <c r="O49" s="104">
        <v>3</v>
      </c>
      <c r="P49" s="96"/>
      <c r="Q49" s="110"/>
      <c r="R49" s="109"/>
      <c r="S49" s="99"/>
      <c r="T49" s="111"/>
      <c r="V49" s="104">
        <v>3</v>
      </c>
      <c r="W49" s="96"/>
      <c r="X49" s="110"/>
      <c r="Y49" s="109"/>
      <c r="Z49" s="99"/>
      <c r="AA49" s="111"/>
      <c r="AC49" s="104">
        <v>3</v>
      </c>
      <c r="AD49" s="110"/>
      <c r="AE49" s="110"/>
      <c r="AF49" s="109"/>
      <c r="AG49" s="99"/>
      <c r="AH49" s="111"/>
      <c r="AJ49" s="104">
        <v>3</v>
      </c>
      <c r="AK49" s="112"/>
      <c r="AL49" s="112"/>
      <c r="AM49" s="111"/>
      <c r="AN49" s="99"/>
      <c r="AO49" s="111"/>
      <c r="AQ49" s="104">
        <v>3</v>
      </c>
      <c r="AR49" s="112"/>
      <c r="AS49" s="112"/>
      <c r="AT49" s="111"/>
      <c r="AU49" s="99"/>
      <c r="AV49" s="111"/>
    </row>
    <row r="50" spans="1:48" ht="15" thickBot="1" x14ac:dyDescent="0.4">
      <c r="A50" s="113" t="s">
        <v>95</v>
      </c>
      <c r="B50" s="130" t="str">
        <f t="shared" si="9"/>
        <v/>
      </c>
      <c r="C50" s="130" t="str">
        <f>IFERROR(INDEX('6 Teams'!$B$20:$C$25,MATCH('6-RESULTS'!B50,'6 Teams'!$C$20:$C$25,0),1),"")</f>
        <v/>
      </c>
      <c r="D50" s="196" t="str">
        <f t="shared" si="10"/>
        <v/>
      </c>
      <c r="E50" s="118" t="str">
        <f t="shared" si="11"/>
        <v/>
      </c>
      <c r="G50" s="92">
        <v>41</v>
      </c>
      <c r="H50" s="104">
        <v>4</v>
      </c>
      <c r="I50" s="96"/>
      <c r="J50" s="110"/>
      <c r="K50" s="109"/>
      <c r="L50" s="99"/>
      <c r="M50" s="109"/>
      <c r="O50" s="104">
        <v>4</v>
      </c>
      <c r="P50" s="96"/>
      <c r="Q50" s="110"/>
      <c r="R50" s="109"/>
      <c r="S50" s="99"/>
      <c r="T50" s="111"/>
      <c r="V50" s="104">
        <v>4</v>
      </c>
      <c r="W50" s="96"/>
      <c r="X50" s="110"/>
      <c r="Y50" s="109"/>
      <c r="Z50" s="99"/>
      <c r="AA50" s="111"/>
      <c r="AC50" s="104">
        <v>4</v>
      </c>
      <c r="AD50" s="110"/>
      <c r="AE50" s="110"/>
      <c r="AF50" s="109"/>
      <c r="AG50" s="99"/>
      <c r="AH50" s="111"/>
      <c r="AJ50" s="104">
        <v>4</v>
      </c>
      <c r="AK50" s="112"/>
      <c r="AL50" s="112"/>
      <c r="AM50" s="111"/>
      <c r="AN50" s="99"/>
      <c r="AO50" s="111"/>
      <c r="AQ50" s="104">
        <v>4</v>
      </c>
      <c r="AR50" s="112"/>
      <c r="AS50" s="112"/>
      <c r="AT50" s="111"/>
      <c r="AU50" s="99"/>
      <c r="AV50" s="111"/>
    </row>
    <row r="51" spans="1:48" ht="15" thickBot="1" x14ac:dyDescent="0.4">
      <c r="E51" s="92" t="str">
        <f t="shared" si="5"/>
        <v/>
      </c>
      <c r="G51" s="92">
        <v>42</v>
      </c>
      <c r="H51" s="105" t="s">
        <v>47</v>
      </c>
      <c r="I51" s="97"/>
      <c r="J51" s="98"/>
      <c r="K51" s="95">
        <f>SUM(K47:K50)</f>
        <v>0</v>
      </c>
      <c r="L51" s="95">
        <f>SUM(L47:L50)</f>
        <v>0</v>
      </c>
      <c r="M51" s="106"/>
      <c r="O51" s="105" t="s">
        <v>47</v>
      </c>
      <c r="P51" s="97"/>
      <c r="Q51" s="98"/>
      <c r="R51" s="95">
        <f>SUM(R47:R50)</f>
        <v>0</v>
      </c>
      <c r="S51" s="95">
        <f>SUM(S47:S50)</f>
        <v>0</v>
      </c>
      <c r="T51" s="113"/>
      <c r="V51" s="105" t="s">
        <v>47</v>
      </c>
      <c r="W51" s="97"/>
      <c r="X51" s="98"/>
      <c r="Y51" s="95">
        <f>SUM(Y47:Y50)</f>
        <v>0</v>
      </c>
      <c r="Z51" s="95">
        <f>SUM(Z47:Z50)</f>
        <v>0</v>
      </c>
      <c r="AA51" s="113"/>
      <c r="AC51" s="105" t="s">
        <v>47</v>
      </c>
      <c r="AD51" s="97"/>
      <c r="AE51" s="98"/>
      <c r="AF51" s="95">
        <f>SUM(AF47:AF50)</f>
        <v>0</v>
      </c>
      <c r="AG51" s="95">
        <f>SUM(AG47:AG50)</f>
        <v>0</v>
      </c>
      <c r="AH51" s="113"/>
      <c r="AJ51" s="105" t="s">
        <v>47</v>
      </c>
      <c r="AK51" s="97"/>
      <c r="AL51" s="98"/>
      <c r="AM51" s="95">
        <f>SUM(AM47:AM50)</f>
        <v>0</v>
      </c>
      <c r="AN51" s="95">
        <f>SUM(AN47:AN50)</f>
        <v>0</v>
      </c>
      <c r="AO51" s="113"/>
      <c r="AQ51" s="105" t="s">
        <v>47</v>
      </c>
      <c r="AR51" s="97"/>
      <c r="AS51" s="98"/>
      <c r="AT51" s="95">
        <f>SUM(AT47:AT50)</f>
        <v>0</v>
      </c>
      <c r="AU51" s="95">
        <f>SUM(AU47:AU50)</f>
        <v>0</v>
      </c>
      <c r="AV51" s="113"/>
    </row>
    <row r="52" spans="1:48" ht="15" thickBot="1" x14ac:dyDescent="0.4">
      <c r="A52" s="127">
        <v>23</v>
      </c>
      <c r="B52" s="128"/>
      <c r="C52" s="128"/>
      <c r="D52" s="128"/>
      <c r="E52" s="129" t="s">
        <v>71</v>
      </c>
      <c r="G52" s="92">
        <v>43</v>
      </c>
      <c r="H52" s="156"/>
      <c r="I52" s="156">
        <v>1</v>
      </c>
      <c r="J52" s="156">
        <v>2</v>
      </c>
      <c r="K52" s="156" t="s">
        <v>84</v>
      </c>
      <c r="L52" s="156" t="s">
        <v>85</v>
      </c>
      <c r="M52" s="156"/>
      <c r="N52" s="156"/>
      <c r="O52" s="156"/>
      <c r="P52" s="156">
        <v>1</v>
      </c>
      <c r="Q52" s="156">
        <v>3</v>
      </c>
      <c r="R52" s="156" t="s">
        <v>86</v>
      </c>
      <c r="S52" s="156" t="s">
        <v>87</v>
      </c>
      <c r="T52" s="156"/>
      <c r="U52" s="156"/>
      <c r="V52" s="156"/>
      <c r="W52" s="156">
        <v>2</v>
      </c>
      <c r="X52" s="156">
        <v>3</v>
      </c>
      <c r="Y52" s="156" t="s">
        <v>88</v>
      </c>
      <c r="Z52" s="156" t="s">
        <v>89</v>
      </c>
      <c r="AA52" s="156"/>
      <c r="AB52" s="156"/>
      <c r="AC52" s="156"/>
      <c r="AD52" s="156">
        <v>4</v>
      </c>
      <c r="AE52" s="156">
        <v>5</v>
      </c>
      <c r="AF52" s="156" t="s">
        <v>90</v>
      </c>
      <c r="AG52" s="156" t="s">
        <v>91</v>
      </c>
      <c r="AH52" s="156"/>
      <c r="AI52" s="156"/>
      <c r="AJ52" s="156"/>
      <c r="AK52" s="156">
        <v>5</v>
      </c>
      <c r="AL52" s="156">
        <v>6</v>
      </c>
      <c r="AM52" s="156" t="s">
        <v>92</v>
      </c>
      <c r="AN52" s="156" t="s">
        <v>93</v>
      </c>
      <c r="AO52" s="156"/>
      <c r="AP52" s="156"/>
      <c r="AQ52" s="156"/>
      <c r="AR52" s="156">
        <v>4</v>
      </c>
      <c r="AS52" s="156">
        <v>6</v>
      </c>
      <c r="AT52" s="156" t="s">
        <v>94</v>
      </c>
      <c r="AU52" s="156" t="s">
        <v>95</v>
      </c>
      <c r="AV52" s="156"/>
    </row>
    <row r="53" spans="1:48" ht="15" thickBot="1" x14ac:dyDescent="0.4">
      <c r="A53" s="111" t="s">
        <v>84</v>
      </c>
      <c r="B53" s="94" t="str">
        <f t="shared" ref="B53:B64" si="12">IF(INDEX($G$10:$AU$58,MATCH($A$52,$G$10:$G$58,0),MATCH($A53,$G$10:$AU$10,0))=0,"",INDEX($G$10:$AU$58,MATCH($A$52,$G$10:$G$58,0),MATCH($A53,$G$10:$AU$10,0)))</f>
        <v>Gif 2</v>
      </c>
      <c r="C53" s="94" t="str">
        <f>IFERROR(INDEX('6 Teams'!$B$20:$C$25,MATCH('6-RESULTS'!B53,'6 Teams'!$C$20:$C$25,0),1),"")</f>
        <v>Giffnock 2</v>
      </c>
      <c r="D53" s="94" t="str">
        <f t="shared" ref="D53:D64" si="13">IF(INDEX($G$10:$AU$58,MATCH($A$52,$G$10:$G$58,0)+5,MATCH($A53,$G$10:$AU$10,0))=0,"",INDEX($G$10:$AU$58,MATCH($A$52,$G$10:$G$58,0)+5,MATCH($A53,$G$10:$AU$10,0)))</f>
        <v/>
      </c>
      <c r="E53" s="112" t="str">
        <f>IF(OR(B53="",D53=""),"",1)</f>
        <v/>
      </c>
      <c r="G53" s="92">
        <v>44</v>
      </c>
      <c r="H53" s="102">
        <v>7</v>
      </c>
      <c r="I53" s="103" t="str">
        <f>INDEX('POSTER-6'!$B$1:$K$9,MATCH('6-RESULTS'!$H53,'POSTER-6'!$B$1:$B$9,0),MATCH('6-RESULTS'!I52,'POSTER-6'!$B$1:$K$1,0))</f>
        <v>Scotstoun 2</v>
      </c>
      <c r="J53" s="103" t="str">
        <f>INDEX('POSTER-6'!$B$1:$K$9,MATCH('6-RESULTS'!$H53,'POSTER-6'!$B$1:$B$9,0),MATCH('6-RESULTS'!J52,'POSTER-6'!$B$1:$K$1,0))</f>
        <v>Giffnock 2</v>
      </c>
      <c r="K53" s="123" t="str">
        <f>INDEX('6 Teams'!$B$20:$C$25,MATCH('6-RESULTS'!I53,'6 Teams'!$B$20:$B$25,0),2)</f>
        <v>Sco 2</v>
      </c>
      <c r="L53" s="123" t="str">
        <f>INDEX('6 Teams'!$B$20:$C$25,MATCH('6-RESULTS'!J53,'6 Teams'!$B$20:$B$25,0),2)</f>
        <v>Gif 2</v>
      </c>
      <c r="M53" s="115"/>
      <c r="O53" s="102"/>
      <c r="P53" s="103" t="str">
        <f>INDEX('POSTER-6'!$B$1:$K$9,MATCH('6-RESULTS'!$H53,'POSTER-6'!$B$1:$B$9,0),MATCH('6-RESULTS'!P52,'POSTER-6'!$B$1:$K$1,0))</f>
        <v>Scotstoun 2</v>
      </c>
      <c r="Q53" s="103" t="str">
        <f>INDEX('POSTER-6'!$B$1:$K$9,MATCH('6-RESULTS'!$H53,'POSTER-6'!$B$1:$B$9,0),MATCH('6-RESULTS'!Q52,'POSTER-6'!$B$1:$K$1,0))</f>
        <v>Giffnock 1</v>
      </c>
      <c r="R53" s="123" t="str">
        <f>INDEX('6 Teams'!$B$20:$C$25,MATCH('6-RESULTS'!P53,'6 Teams'!$B$20:$B$25,0),2)</f>
        <v>Sco 2</v>
      </c>
      <c r="S53" s="123" t="str">
        <f>INDEX('6 Teams'!$B$20:$C$25,MATCH('6-RESULTS'!Q53,'6 Teams'!$B$20:$B$25,0),2)</f>
        <v>Gif 1</v>
      </c>
      <c r="T53" s="115"/>
      <c r="V53" s="102"/>
      <c r="W53" s="103" t="str">
        <f>INDEX('POSTER-6'!$B$1:$K$9,MATCH('6-RESULTS'!$H53,'POSTER-6'!$B$1:$B$9,0),MATCH('6-RESULTS'!W52,'POSTER-6'!$B$1:$K$1,0))</f>
        <v>Giffnock 2</v>
      </c>
      <c r="X53" s="103" t="str">
        <f>INDEX('POSTER-6'!$B$1:$K$9,MATCH('6-RESULTS'!$H53,'POSTER-6'!$B$1:$B$9,0),MATCH('6-RESULTS'!X52,'POSTER-6'!$B$1:$K$1,0))</f>
        <v>Giffnock 1</v>
      </c>
      <c r="Y53" s="123" t="str">
        <f>INDEX('6 Teams'!$B$20:$C$25,MATCH('6-RESULTS'!W53,'6 Teams'!$B$20:$B$25,0),2)</f>
        <v>Gif 2</v>
      </c>
      <c r="Z53" s="123" t="str">
        <f>INDEX('6 Teams'!$B$20:$C$25,MATCH('6-RESULTS'!X53,'6 Teams'!$B$20:$B$25,0),2)</f>
        <v>Gif 1</v>
      </c>
      <c r="AA53" s="115"/>
      <c r="AC53" s="102"/>
      <c r="AD53" s="103" t="str">
        <f>INDEX('POSTER-6'!$B$1:$K$9,MATCH('6-RESULTS'!$H53,'POSTER-6'!$B$1:$B$9,0),MATCH('6-RESULTS'!AD52,'POSTER-6'!$B$1:$K$1,0))</f>
        <v>Western/ Townend</v>
      </c>
      <c r="AE53" s="103" t="str">
        <f>INDEX('POSTER-6'!$B$1:$K$9,MATCH('6-RESULTS'!$H53,'POSTER-6'!$B$1:$B$9,0),MATCH('6-RESULTS'!AE52,'POSTER-6'!$B$1:$K$1,0))</f>
        <v>Newlands</v>
      </c>
      <c r="AF53" s="123" t="str">
        <f>INDEX('6 Teams'!$B$20:$C$25,MATCH('6-RESULTS'!AD53,'6 Teams'!$B$20:$B$25,0),2)</f>
        <v>W/T</v>
      </c>
      <c r="AG53" s="123" t="str">
        <f>INDEX('6 Teams'!$B$20:$C$25,MATCH('6-RESULTS'!AE53,'6 Teams'!$B$20:$B$25,0),2)</f>
        <v>New</v>
      </c>
      <c r="AH53" s="115"/>
      <c r="AJ53" s="102"/>
      <c r="AK53" s="103" t="str">
        <f>INDEX('POSTER-6'!$B$1:$K$9,MATCH('6-RESULTS'!$H53,'POSTER-6'!$B$1:$B$9,0),MATCH('6-RESULTS'!AK52,'POSTER-6'!$B$1:$K$1,0))</f>
        <v>Newlands</v>
      </c>
      <c r="AL53" s="103" t="str">
        <f>INDEX('POSTER-6'!$B$1:$K$9,MATCH('6-RESULTS'!$H53,'POSTER-6'!$B$1:$B$9,0),MATCH('6-RESULTS'!AL52,'POSTER-6'!$B$1:$K$1,0))</f>
        <v/>
      </c>
      <c r="AM53" s="115" t="str">
        <f>IF(AL53&lt;&gt;"",AK53,"")</f>
        <v/>
      </c>
      <c r="AN53" s="116" t="str">
        <f>AL53</f>
        <v/>
      </c>
      <c r="AO53" s="115"/>
      <c r="AQ53" s="102"/>
      <c r="AR53" s="103" t="str">
        <f>INDEX('POSTER-6'!$B$1:$K$9,MATCH('6-RESULTS'!$H53,'POSTER-6'!$B$1:$B$9,0),MATCH('6-RESULTS'!AR52,'POSTER-6'!$B$1:$K$1,0))</f>
        <v>Western/ Townend</v>
      </c>
      <c r="AS53" s="103" t="str">
        <f>INDEX('POSTER-6'!$B$1:$K$9,MATCH('6-RESULTS'!$H53,'POSTER-6'!$B$1:$B$9,0),MATCH('6-RESULTS'!AS52,'POSTER-6'!$B$1:$K$1,0))</f>
        <v/>
      </c>
      <c r="AT53" s="115" t="str">
        <f>IF(AS53&lt;&gt;"",AR53,"")</f>
        <v/>
      </c>
      <c r="AU53" s="116" t="str">
        <f>AS53</f>
        <v/>
      </c>
      <c r="AV53" s="115"/>
    </row>
    <row r="54" spans="1:48" x14ac:dyDescent="0.35">
      <c r="A54" s="111" t="s">
        <v>85</v>
      </c>
      <c r="B54" s="94" t="str">
        <f t="shared" si="12"/>
        <v>Gif 1</v>
      </c>
      <c r="C54" s="94" t="str">
        <f>IFERROR(INDEX('6 Teams'!$B$20:$C$25,MATCH('6-RESULTS'!B54,'6 Teams'!$C$20:$C$25,0),1),"")</f>
        <v>Giffnock 1</v>
      </c>
      <c r="D54" s="94" t="str">
        <f t="shared" si="13"/>
        <v/>
      </c>
      <c r="E54" s="112" t="str">
        <f t="shared" ref="E54:E64" si="14">IF(OR(B54="",D54=""),"",1)</f>
        <v/>
      </c>
      <c r="G54" s="92">
        <v>45</v>
      </c>
      <c r="H54" s="104">
        <v>1</v>
      </c>
      <c r="I54" s="101"/>
      <c r="J54" s="108"/>
      <c r="K54" s="107"/>
      <c r="L54" s="100"/>
      <c r="M54" s="107"/>
      <c r="O54" s="104">
        <v>1</v>
      </c>
      <c r="P54" s="101"/>
      <c r="Q54" s="108"/>
      <c r="R54" s="107"/>
      <c r="S54" s="100"/>
      <c r="T54" s="117"/>
      <c r="V54" s="104">
        <v>1</v>
      </c>
      <c r="W54" s="101"/>
      <c r="X54" s="108"/>
      <c r="Y54" s="107"/>
      <c r="Z54" s="100"/>
      <c r="AA54" s="117"/>
      <c r="AC54" s="104">
        <v>1</v>
      </c>
      <c r="AD54" s="108"/>
      <c r="AE54" s="108"/>
      <c r="AF54" s="107"/>
      <c r="AG54" s="100"/>
      <c r="AH54" s="117"/>
      <c r="AJ54" s="104">
        <v>1</v>
      </c>
      <c r="AK54" s="118"/>
      <c r="AL54" s="118"/>
      <c r="AM54" s="117"/>
      <c r="AN54" s="100"/>
      <c r="AO54" s="117"/>
      <c r="AQ54" s="104">
        <v>1</v>
      </c>
      <c r="AR54" s="118"/>
      <c r="AS54" s="118"/>
      <c r="AT54" s="117"/>
      <c r="AU54" s="100"/>
      <c r="AV54" s="117"/>
    </row>
    <row r="55" spans="1:48" x14ac:dyDescent="0.35">
      <c r="A55" s="111" t="s">
        <v>86</v>
      </c>
      <c r="B55" s="94" t="str">
        <f t="shared" si="12"/>
        <v>Gif 2</v>
      </c>
      <c r="C55" s="94" t="str">
        <f>IFERROR(INDEX('6 Teams'!$B$20:$C$25,MATCH('6-RESULTS'!B55,'6 Teams'!$C$20:$C$25,0),1),"")</f>
        <v>Giffnock 2</v>
      </c>
      <c r="D55" s="94" t="str">
        <f t="shared" si="13"/>
        <v/>
      </c>
      <c r="E55" s="112" t="str">
        <f t="shared" si="14"/>
        <v/>
      </c>
      <c r="G55" s="92">
        <v>46</v>
      </c>
      <c r="H55" s="104">
        <v>2</v>
      </c>
      <c r="I55" s="96"/>
      <c r="J55" s="110"/>
      <c r="K55" s="109"/>
      <c r="L55" s="99"/>
      <c r="M55" s="109"/>
      <c r="O55" s="104">
        <v>2</v>
      </c>
      <c r="P55" s="96"/>
      <c r="Q55" s="110"/>
      <c r="R55" s="109"/>
      <c r="S55" s="99"/>
      <c r="T55" s="111"/>
      <c r="V55" s="104">
        <v>2</v>
      </c>
      <c r="W55" s="96"/>
      <c r="X55" s="110"/>
      <c r="Y55" s="109"/>
      <c r="Z55" s="99"/>
      <c r="AA55" s="111"/>
      <c r="AC55" s="104">
        <v>2</v>
      </c>
      <c r="AD55" s="110"/>
      <c r="AE55" s="110"/>
      <c r="AF55" s="109"/>
      <c r="AG55" s="99"/>
      <c r="AH55" s="111"/>
      <c r="AJ55" s="104">
        <v>2</v>
      </c>
      <c r="AK55" s="112"/>
      <c r="AL55" s="112"/>
      <c r="AM55" s="111"/>
      <c r="AN55" s="99"/>
      <c r="AO55" s="111"/>
      <c r="AQ55" s="104">
        <v>2</v>
      </c>
      <c r="AR55" s="112"/>
      <c r="AS55" s="112"/>
      <c r="AT55" s="111"/>
      <c r="AU55" s="99"/>
      <c r="AV55" s="111"/>
    </row>
    <row r="56" spans="1:48" x14ac:dyDescent="0.35">
      <c r="A56" s="111" t="s">
        <v>87</v>
      </c>
      <c r="B56" s="94" t="str">
        <f t="shared" si="12"/>
        <v>W/T</v>
      </c>
      <c r="C56" s="94" t="str">
        <f>IFERROR(INDEX('6 Teams'!$B$20:$C$25,MATCH('6-RESULTS'!B56,'6 Teams'!$C$20:$C$25,0),1),"")</f>
        <v>Western/ Townend</v>
      </c>
      <c r="D56" s="94" t="str">
        <f t="shared" si="13"/>
        <v/>
      </c>
      <c r="E56" s="112" t="str">
        <f t="shared" si="14"/>
        <v/>
      </c>
      <c r="G56" s="92">
        <v>47</v>
      </c>
      <c r="H56" s="104">
        <v>3</v>
      </c>
      <c r="I56" s="96"/>
      <c r="J56" s="110"/>
      <c r="K56" s="109"/>
      <c r="L56" s="99"/>
      <c r="M56" s="109"/>
      <c r="O56" s="104">
        <v>3</v>
      </c>
      <c r="P56" s="96"/>
      <c r="Q56" s="110"/>
      <c r="R56" s="109"/>
      <c r="S56" s="99"/>
      <c r="T56" s="111"/>
      <c r="V56" s="104">
        <v>3</v>
      </c>
      <c r="W56" s="96"/>
      <c r="X56" s="110"/>
      <c r="Y56" s="109"/>
      <c r="Z56" s="99"/>
      <c r="AA56" s="111"/>
      <c r="AC56" s="104">
        <v>3</v>
      </c>
      <c r="AD56" s="110"/>
      <c r="AE56" s="110"/>
      <c r="AF56" s="109"/>
      <c r="AG56" s="99"/>
      <c r="AH56" s="111"/>
      <c r="AJ56" s="104">
        <v>3</v>
      </c>
      <c r="AK56" s="112"/>
      <c r="AL56" s="112"/>
      <c r="AM56" s="111"/>
      <c r="AN56" s="99"/>
      <c r="AO56" s="111"/>
      <c r="AQ56" s="104">
        <v>3</v>
      </c>
      <c r="AR56" s="112"/>
      <c r="AS56" s="112"/>
      <c r="AT56" s="111"/>
      <c r="AU56" s="99"/>
      <c r="AV56" s="111"/>
    </row>
    <row r="57" spans="1:48" x14ac:dyDescent="0.35">
      <c r="A57" s="111" t="s">
        <v>88</v>
      </c>
      <c r="B57" s="94" t="str">
        <f t="shared" si="12"/>
        <v>Gif 1</v>
      </c>
      <c r="C57" s="94" t="str">
        <f>IFERROR(INDEX('6 Teams'!$B$20:$C$25,MATCH('6-RESULTS'!B57,'6 Teams'!$C$20:$C$25,0),1),"")</f>
        <v>Giffnock 1</v>
      </c>
      <c r="D57" s="94" t="str">
        <f t="shared" si="13"/>
        <v/>
      </c>
      <c r="E57" s="112" t="str">
        <f t="shared" si="14"/>
        <v/>
      </c>
      <c r="G57" s="92">
        <v>48</v>
      </c>
      <c r="H57" s="104">
        <v>4</v>
      </c>
      <c r="I57" s="96"/>
      <c r="J57" s="110"/>
      <c r="K57" s="109"/>
      <c r="L57" s="99"/>
      <c r="M57" s="109"/>
      <c r="O57" s="104">
        <v>4</v>
      </c>
      <c r="P57" s="96"/>
      <c r="Q57" s="110"/>
      <c r="R57" s="109"/>
      <c r="S57" s="99"/>
      <c r="T57" s="111"/>
      <c r="V57" s="104">
        <v>4</v>
      </c>
      <c r="W57" s="96"/>
      <c r="X57" s="110"/>
      <c r="Y57" s="109"/>
      <c r="Z57" s="99"/>
      <c r="AA57" s="111"/>
      <c r="AC57" s="104">
        <v>4</v>
      </c>
      <c r="AD57" s="110"/>
      <c r="AE57" s="110"/>
      <c r="AF57" s="109"/>
      <c r="AG57" s="99"/>
      <c r="AH57" s="111"/>
      <c r="AJ57" s="104">
        <v>4</v>
      </c>
      <c r="AK57" s="112"/>
      <c r="AL57" s="112"/>
      <c r="AM57" s="111"/>
      <c r="AN57" s="99"/>
      <c r="AO57" s="111"/>
      <c r="AQ57" s="104">
        <v>4</v>
      </c>
      <c r="AR57" s="112"/>
      <c r="AS57" s="112"/>
      <c r="AT57" s="111"/>
      <c r="AU57" s="99"/>
      <c r="AV57" s="111"/>
    </row>
    <row r="58" spans="1:48" ht="15" thickBot="1" x14ac:dyDescent="0.4">
      <c r="A58" s="111" t="s">
        <v>89</v>
      </c>
      <c r="B58" s="94" t="str">
        <f t="shared" si="12"/>
        <v>W/T</v>
      </c>
      <c r="C58" s="94" t="str">
        <f>IFERROR(INDEX('6 Teams'!$B$20:$C$25,MATCH('6-RESULTS'!B58,'6 Teams'!$C$20:$C$25,0),1),"")</f>
        <v>Western/ Townend</v>
      </c>
      <c r="D58" s="94" t="str">
        <f t="shared" si="13"/>
        <v/>
      </c>
      <c r="E58" s="112" t="str">
        <f t="shared" si="14"/>
        <v/>
      </c>
      <c r="G58" s="92">
        <v>49</v>
      </c>
      <c r="H58" s="105" t="s">
        <v>47</v>
      </c>
      <c r="I58" s="97"/>
      <c r="J58" s="98"/>
      <c r="K58" s="95">
        <f>SUM(K54:K57)</f>
        <v>0</v>
      </c>
      <c r="L58" s="95">
        <f>SUM(L54:L57)</f>
        <v>0</v>
      </c>
      <c r="M58" s="106"/>
      <c r="O58" s="105" t="s">
        <v>47</v>
      </c>
      <c r="P58" s="97"/>
      <c r="Q58" s="98"/>
      <c r="R58" s="95">
        <f>SUM(R54:R57)</f>
        <v>0</v>
      </c>
      <c r="S58" s="95">
        <f>SUM(S54:S57)</f>
        <v>0</v>
      </c>
      <c r="T58" s="113"/>
      <c r="V58" s="105" t="s">
        <v>47</v>
      </c>
      <c r="W58" s="97"/>
      <c r="X58" s="98"/>
      <c r="Y58" s="95">
        <f>SUM(Y54:Y57)</f>
        <v>0</v>
      </c>
      <c r="Z58" s="95">
        <f>SUM(Z54:Z57)</f>
        <v>0</v>
      </c>
      <c r="AA58" s="113"/>
      <c r="AC58" s="105" t="s">
        <v>47</v>
      </c>
      <c r="AD58" s="97"/>
      <c r="AE58" s="98"/>
      <c r="AF58" s="95">
        <f>SUM(AF54:AF57)</f>
        <v>0</v>
      </c>
      <c r="AG58" s="95">
        <f>SUM(AG54:AG57)</f>
        <v>0</v>
      </c>
      <c r="AH58" s="113"/>
      <c r="AJ58" s="105" t="s">
        <v>47</v>
      </c>
      <c r="AK58" s="97"/>
      <c r="AL58" s="98"/>
      <c r="AM58" s="95">
        <f>SUM(AM54:AM57)</f>
        <v>0</v>
      </c>
      <c r="AN58" s="95">
        <f>SUM(AN54:AN57)</f>
        <v>0</v>
      </c>
      <c r="AO58" s="113"/>
      <c r="AQ58" s="105" t="s">
        <v>47</v>
      </c>
      <c r="AR58" s="97"/>
      <c r="AS58" s="98"/>
      <c r="AT58" s="95">
        <f>SUM(AT54:AT57)</f>
        <v>0</v>
      </c>
      <c r="AU58" s="95">
        <f>SUM(AU54:AU57)</f>
        <v>0</v>
      </c>
      <c r="AV58" s="113"/>
    </row>
    <row r="59" spans="1:48" x14ac:dyDescent="0.35">
      <c r="A59" s="111" t="s">
        <v>90</v>
      </c>
      <c r="B59" s="94" t="str">
        <f t="shared" si="12"/>
        <v>Sco 2</v>
      </c>
      <c r="C59" s="94" t="str">
        <f>IFERROR(INDEX('6 Teams'!$B$20:$C$25,MATCH('6-RESULTS'!B59,'6 Teams'!$C$20:$C$25,0),1),"")</f>
        <v>Scotstoun 2</v>
      </c>
      <c r="D59" s="94" t="str">
        <f t="shared" si="13"/>
        <v/>
      </c>
      <c r="E59" s="112" t="str">
        <f t="shared" si="14"/>
        <v/>
      </c>
    </row>
    <row r="60" spans="1:48" x14ac:dyDescent="0.35">
      <c r="A60" s="111" t="s">
        <v>91</v>
      </c>
      <c r="B60" s="94" t="str">
        <f t="shared" si="12"/>
        <v>Sco 1</v>
      </c>
      <c r="C60" s="94" t="str">
        <f>IFERROR(INDEX('6 Teams'!$B$20:$C$25,MATCH('6-RESULTS'!B60,'6 Teams'!$C$20:$C$25,0),1),"")</f>
        <v>Scotstoun 1</v>
      </c>
      <c r="D60" s="94" t="str">
        <f t="shared" si="13"/>
        <v/>
      </c>
      <c r="E60" s="112" t="str">
        <f t="shared" si="14"/>
        <v/>
      </c>
    </row>
    <row r="61" spans="1:48" x14ac:dyDescent="0.35">
      <c r="A61" s="111" t="s">
        <v>92</v>
      </c>
      <c r="B61" s="94" t="str">
        <f t="shared" si="12"/>
        <v>Sco 1</v>
      </c>
      <c r="C61" s="94" t="str">
        <f>IFERROR(INDEX('6 Teams'!$B$20:$C$25,MATCH('6-RESULTS'!B61,'6 Teams'!$C$20:$C$25,0),1),"")</f>
        <v>Scotstoun 1</v>
      </c>
      <c r="D61" s="94" t="str">
        <f t="shared" si="13"/>
        <v/>
      </c>
      <c r="E61" s="112" t="str">
        <f t="shared" si="14"/>
        <v/>
      </c>
    </row>
    <row r="62" spans="1:48" x14ac:dyDescent="0.35">
      <c r="A62" s="111" t="s">
        <v>93</v>
      </c>
      <c r="B62" s="94" t="str">
        <f t="shared" si="12"/>
        <v>New</v>
      </c>
      <c r="C62" s="94" t="str">
        <f>IFERROR(INDEX('6 Teams'!$B$20:$C$25,MATCH('6-RESULTS'!B62,'6 Teams'!$C$20:$C$25,0),1),"")</f>
        <v>Newlands</v>
      </c>
      <c r="D62" s="94" t="str">
        <f t="shared" si="13"/>
        <v/>
      </c>
      <c r="E62" s="112" t="str">
        <f t="shared" si="14"/>
        <v/>
      </c>
    </row>
    <row r="63" spans="1:48" x14ac:dyDescent="0.35">
      <c r="A63" s="111" t="s">
        <v>94</v>
      </c>
      <c r="B63" s="94" t="str">
        <f t="shared" si="12"/>
        <v>Sco 2</v>
      </c>
      <c r="C63" s="94" t="str">
        <f>IFERROR(INDEX('6 Teams'!$B$20:$C$25,MATCH('6-RESULTS'!B63,'6 Teams'!$C$20:$C$25,0),1),"")</f>
        <v>Scotstoun 2</v>
      </c>
      <c r="D63" s="94" t="str">
        <f t="shared" si="13"/>
        <v/>
      </c>
      <c r="E63" s="112" t="str">
        <f t="shared" si="14"/>
        <v/>
      </c>
    </row>
    <row r="64" spans="1:48" ht="15" thickBot="1" x14ac:dyDescent="0.4">
      <c r="A64" s="113" t="s">
        <v>95</v>
      </c>
      <c r="B64" s="130" t="str">
        <f t="shared" si="12"/>
        <v>New</v>
      </c>
      <c r="C64" s="94" t="str">
        <f>IFERROR(INDEX('6 Teams'!$B$20:$C$25,MATCH('6-RESULTS'!B64,'6 Teams'!$C$20:$C$25,0),1),"")</f>
        <v>Newlands</v>
      </c>
      <c r="D64" s="130" t="str">
        <f t="shared" si="13"/>
        <v/>
      </c>
      <c r="E64" s="114" t="str">
        <f t="shared" si="14"/>
        <v/>
      </c>
    </row>
    <row r="65" spans="1:5" ht="15" thickBot="1" x14ac:dyDescent="0.4">
      <c r="E65" s="92" t="str">
        <f t="shared" si="5"/>
        <v/>
      </c>
    </row>
    <row r="66" spans="1:5" x14ac:dyDescent="0.35">
      <c r="A66" s="127">
        <v>30</v>
      </c>
      <c r="B66" s="128"/>
      <c r="C66" s="128"/>
      <c r="D66" s="128"/>
      <c r="E66" s="129" t="s">
        <v>71</v>
      </c>
    </row>
    <row r="67" spans="1:5" x14ac:dyDescent="0.35">
      <c r="A67" s="111" t="s">
        <v>84</v>
      </c>
      <c r="B67" s="94" t="str">
        <f t="shared" ref="B67:B78" si="15">IF(INDEX($G$10:$AU$58,MATCH($A$66,$G$10:$G$58,0),MATCH($A67,$G$10:$AU$10,0))=0,"",INDEX($G$10:$AU$58,MATCH($A$66,$G$10:$G$58,0),MATCH($A67,$G$10:$AU$10,0)))</f>
        <v>Gif 1</v>
      </c>
      <c r="C67" s="94" t="str">
        <f>IFERROR(INDEX('6 Teams'!$B$20:$C$25,MATCH('6-RESULTS'!B67,'6 Teams'!$C$20:$C$25,0),1),"")</f>
        <v>Giffnock 1</v>
      </c>
      <c r="D67" s="94" t="str">
        <f t="shared" ref="D67:D78" si="16">IF(INDEX($G$10:$AU$58,MATCH($A$66,$G$10:$G$58,0)+5,MATCH($A67,$G$10:$AU$10,0))=0,"",INDEX($G$10:$AU$58,MATCH($A$66,$G$10:$G$58,0)+5,MATCH($A67,$G$10:$AU$10,0)))</f>
        <v/>
      </c>
      <c r="E67" s="112" t="str">
        <f>IF(OR(B67="",D67=""),"",1)</f>
        <v/>
      </c>
    </row>
    <row r="68" spans="1:5" x14ac:dyDescent="0.35">
      <c r="A68" s="111" t="s">
        <v>85</v>
      </c>
      <c r="B68" s="94" t="str">
        <f t="shared" si="15"/>
        <v>New</v>
      </c>
      <c r="C68" s="94" t="str">
        <f>IFERROR(INDEX('6 Teams'!$B$20:$C$25,MATCH('6-RESULTS'!B68,'6 Teams'!$C$20:$C$25,0),1),"")</f>
        <v>Newlands</v>
      </c>
      <c r="D68" s="94" t="str">
        <f t="shared" si="16"/>
        <v/>
      </c>
      <c r="E68" s="112" t="str">
        <f t="shared" ref="E68:E78" si="17">IF(OR(B68="",D68=""),"",1)</f>
        <v/>
      </c>
    </row>
    <row r="69" spans="1:5" x14ac:dyDescent="0.35">
      <c r="A69" s="111" t="s">
        <v>86</v>
      </c>
      <c r="B69" s="94" t="str">
        <f t="shared" si="15"/>
        <v>Gif 1</v>
      </c>
      <c r="C69" s="94" t="str">
        <f>IFERROR(INDEX('6 Teams'!$B$20:$C$25,MATCH('6-RESULTS'!B69,'6 Teams'!$C$20:$C$25,0),1),"")</f>
        <v>Giffnock 1</v>
      </c>
      <c r="D69" s="94" t="str">
        <f t="shared" si="16"/>
        <v/>
      </c>
      <c r="E69" s="112" t="str">
        <f t="shared" si="17"/>
        <v/>
      </c>
    </row>
    <row r="70" spans="1:5" x14ac:dyDescent="0.35">
      <c r="A70" s="111" t="s">
        <v>87</v>
      </c>
      <c r="B70" s="94" t="str">
        <f t="shared" si="15"/>
        <v>W/T</v>
      </c>
      <c r="C70" s="94" t="str">
        <f>IFERROR(INDEX('6 Teams'!$B$20:$C$25,MATCH('6-RESULTS'!B70,'6 Teams'!$C$20:$C$25,0),1),"")</f>
        <v>Western/ Townend</v>
      </c>
      <c r="D70" s="94" t="str">
        <f t="shared" si="16"/>
        <v/>
      </c>
      <c r="E70" s="112" t="str">
        <f t="shared" si="17"/>
        <v/>
      </c>
    </row>
    <row r="71" spans="1:5" x14ac:dyDescent="0.35">
      <c r="A71" s="111" t="s">
        <v>88</v>
      </c>
      <c r="B71" s="94" t="str">
        <f t="shared" si="15"/>
        <v>New</v>
      </c>
      <c r="C71" s="94" t="str">
        <f>IFERROR(INDEX('6 Teams'!$B$20:$C$25,MATCH('6-RESULTS'!B71,'6 Teams'!$C$20:$C$25,0),1),"")</f>
        <v>Newlands</v>
      </c>
      <c r="D71" s="94" t="str">
        <f t="shared" si="16"/>
        <v/>
      </c>
      <c r="E71" s="112" t="str">
        <f t="shared" si="17"/>
        <v/>
      </c>
    </row>
    <row r="72" spans="1:5" x14ac:dyDescent="0.35">
      <c r="A72" s="111" t="s">
        <v>89</v>
      </c>
      <c r="B72" s="94" t="str">
        <f t="shared" si="15"/>
        <v>W/T</v>
      </c>
      <c r="C72" s="94" t="str">
        <f>IFERROR(INDEX('6 Teams'!$B$20:$C$25,MATCH('6-RESULTS'!B72,'6 Teams'!$C$20:$C$25,0),1),"")</f>
        <v>Western/ Townend</v>
      </c>
      <c r="D72" s="94" t="str">
        <f t="shared" si="16"/>
        <v/>
      </c>
      <c r="E72" s="112" t="str">
        <f t="shared" si="17"/>
        <v/>
      </c>
    </row>
    <row r="73" spans="1:5" x14ac:dyDescent="0.35">
      <c r="A73" s="111" t="s">
        <v>90</v>
      </c>
      <c r="B73" s="94" t="str">
        <f t="shared" si="15"/>
        <v>Gif 2</v>
      </c>
      <c r="C73" s="94" t="str">
        <f>IFERROR(INDEX('6 Teams'!$B$20:$C$25,MATCH('6-RESULTS'!B73,'6 Teams'!$C$20:$C$25,0),1),"")</f>
        <v>Giffnock 2</v>
      </c>
      <c r="D73" s="94" t="str">
        <f t="shared" si="16"/>
        <v/>
      </c>
      <c r="E73" s="112" t="str">
        <f t="shared" si="17"/>
        <v/>
      </c>
    </row>
    <row r="74" spans="1:5" x14ac:dyDescent="0.35">
      <c r="A74" s="111" t="s">
        <v>91</v>
      </c>
      <c r="B74" s="94" t="str">
        <f t="shared" si="15"/>
        <v>Sco 1</v>
      </c>
      <c r="C74" s="94" t="str">
        <f>IFERROR(INDEX('6 Teams'!$B$20:$C$25,MATCH('6-RESULTS'!B74,'6 Teams'!$C$20:$C$25,0),1),"")</f>
        <v>Scotstoun 1</v>
      </c>
      <c r="D74" s="94" t="str">
        <f t="shared" si="16"/>
        <v/>
      </c>
      <c r="E74" s="112" t="str">
        <f t="shared" si="17"/>
        <v/>
      </c>
    </row>
    <row r="75" spans="1:5" x14ac:dyDescent="0.35">
      <c r="A75" s="111" t="s">
        <v>92</v>
      </c>
      <c r="B75" s="94" t="str">
        <f t="shared" si="15"/>
        <v/>
      </c>
      <c r="C75" s="94" t="str">
        <f>IFERROR(INDEX('6 Teams'!$B$20:$C$25,MATCH('6-RESULTS'!B75,'6 Teams'!$C$20:$C$25,0),1),"")</f>
        <v/>
      </c>
      <c r="D75" s="94" t="str">
        <f t="shared" si="16"/>
        <v/>
      </c>
      <c r="E75" s="112" t="str">
        <f t="shared" si="17"/>
        <v/>
      </c>
    </row>
    <row r="76" spans="1:5" x14ac:dyDescent="0.35">
      <c r="A76" s="111" t="s">
        <v>93</v>
      </c>
      <c r="B76" s="94" t="str">
        <f t="shared" si="15"/>
        <v/>
      </c>
      <c r="C76" s="94" t="str">
        <f>IFERROR(INDEX('6 Teams'!$B$20:$C$25,MATCH('6-RESULTS'!B76,'6 Teams'!$C$20:$C$25,0),1),"")</f>
        <v/>
      </c>
      <c r="D76" s="94" t="str">
        <f t="shared" si="16"/>
        <v/>
      </c>
      <c r="E76" s="112" t="str">
        <f t="shared" si="17"/>
        <v/>
      </c>
    </row>
    <row r="77" spans="1:5" x14ac:dyDescent="0.35">
      <c r="A77" s="111" t="s">
        <v>94</v>
      </c>
      <c r="B77" s="94" t="str">
        <f t="shared" si="15"/>
        <v/>
      </c>
      <c r="C77" s="94" t="str">
        <f>IFERROR(INDEX('6 Teams'!$B$20:$C$25,MATCH('6-RESULTS'!B77,'6 Teams'!$C$20:$C$25,0),1),"")</f>
        <v/>
      </c>
      <c r="D77" s="94" t="str">
        <f t="shared" si="16"/>
        <v/>
      </c>
      <c r="E77" s="112" t="str">
        <f t="shared" si="17"/>
        <v/>
      </c>
    </row>
    <row r="78" spans="1:5" ht="15" thickBot="1" x14ac:dyDescent="0.4">
      <c r="A78" s="113" t="s">
        <v>95</v>
      </c>
      <c r="B78" s="130" t="str">
        <f t="shared" si="15"/>
        <v/>
      </c>
      <c r="C78" s="94" t="str">
        <f>IFERROR(INDEX('6 Teams'!$B$20:$C$25,MATCH('6-RESULTS'!B78,'6 Teams'!$C$20:$C$25,0),1),"")</f>
        <v/>
      </c>
      <c r="D78" s="130" t="str">
        <f t="shared" si="16"/>
        <v/>
      </c>
      <c r="E78" s="114" t="str">
        <f t="shared" si="17"/>
        <v/>
      </c>
    </row>
    <row r="79" spans="1:5" ht="15" thickBot="1" x14ac:dyDescent="0.4">
      <c r="E79" s="92" t="str">
        <f t="shared" ref="E79:E93" si="18">IF(B79="","",1)</f>
        <v/>
      </c>
    </row>
    <row r="80" spans="1:5" x14ac:dyDescent="0.35">
      <c r="A80" s="127">
        <v>37</v>
      </c>
      <c r="B80" s="128"/>
      <c r="C80" s="128"/>
      <c r="D80" s="128"/>
      <c r="E80" s="129" t="s">
        <v>71</v>
      </c>
    </row>
    <row r="81" spans="1:5" x14ac:dyDescent="0.35">
      <c r="A81" s="111" t="s">
        <v>84</v>
      </c>
      <c r="B81" s="94" t="str">
        <f t="shared" ref="B81:B92" si="19">IF(INDEX($G$10:$AU$58,MATCH($A$80,$G$10:$G$58,0),MATCH($A81,$G$10:$AU$10,0))=0,"",INDEX($G$10:$AU$58,MATCH($A$80,$G$10:$G$58,0),MATCH($A81,$G$10:$AU$10,0)))</f>
        <v>New</v>
      </c>
      <c r="C81" s="94" t="str">
        <f>IFERROR(INDEX('6 Teams'!$B$20:$C$25,MATCH('6-RESULTS'!B81,'6 Teams'!$C$20:$C$25,0),1),"")</f>
        <v>Newlands</v>
      </c>
      <c r="D81" s="94" t="str">
        <f t="shared" ref="D81:D92" si="20">IF(INDEX($G$10:$AU$58,MATCH($A$80,$G$10:$G$58,0)+5,MATCH($A81,$G$10:$AU$10,0))=0,"",INDEX($G$10:$AU$58,MATCH($A$80,$G$10:$G$58,0)+5,MATCH($A81,$G$10:$AU$10,0)))</f>
        <v/>
      </c>
      <c r="E81" s="112" t="str">
        <f>IF(OR(B81="",D81=""),"",1)</f>
        <v/>
      </c>
    </row>
    <row r="82" spans="1:5" x14ac:dyDescent="0.35">
      <c r="A82" s="111" t="s">
        <v>85</v>
      </c>
      <c r="B82" s="94" t="str">
        <f t="shared" si="19"/>
        <v>Gif 2</v>
      </c>
      <c r="C82" s="94" t="str">
        <f>IFERROR(INDEX('6 Teams'!$B$20:$C$25,MATCH('6-RESULTS'!B82,'6 Teams'!$C$20:$C$25,0),1),"")</f>
        <v>Giffnock 2</v>
      </c>
      <c r="D82" s="94" t="str">
        <f t="shared" si="20"/>
        <v/>
      </c>
      <c r="E82" s="112" t="str">
        <f t="shared" ref="E82:E92" si="21">IF(OR(B82="",D82=""),"",1)</f>
        <v/>
      </c>
    </row>
    <row r="83" spans="1:5" x14ac:dyDescent="0.35">
      <c r="A83" s="111" t="s">
        <v>86</v>
      </c>
      <c r="B83" s="94" t="str">
        <f t="shared" si="19"/>
        <v>New</v>
      </c>
      <c r="C83" s="94" t="str">
        <f>IFERROR(INDEX('6 Teams'!$B$20:$C$25,MATCH('6-RESULTS'!B83,'6 Teams'!$C$20:$C$25,0),1),"")</f>
        <v>Newlands</v>
      </c>
      <c r="D83" s="94" t="str">
        <f t="shared" si="20"/>
        <v/>
      </c>
      <c r="E83" s="112" t="str">
        <f t="shared" si="21"/>
        <v/>
      </c>
    </row>
    <row r="84" spans="1:5" x14ac:dyDescent="0.35">
      <c r="A84" s="111" t="s">
        <v>87</v>
      </c>
      <c r="B84" s="94" t="str">
        <f t="shared" si="19"/>
        <v>Sco 2</v>
      </c>
      <c r="C84" s="94" t="str">
        <f>IFERROR(INDEX('6 Teams'!$B$20:$C$25,MATCH('6-RESULTS'!B84,'6 Teams'!$C$20:$C$25,0),1),"")</f>
        <v>Scotstoun 2</v>
      </c>
      <c r="D84" s="94" t="str">
        <f t="shared" si="20"/>
        <v/>
      </c>
      <c r="E84" s="112" t="str">
        <f t="shared" si="21"/>
        <v/>
      </c>
    </row>
    <row r="85" spans="1:5" x14ac:dyDescent="0.35">
      <c r="A85" s="111" t="s">
        <v>88</v>
      </c>
      <c r="B85" s="94" t="str">
        <f t="shared" si="19"/>
        <v>Gif 2</v>
      </c>
      <c r="C85" s="94" t="str">
        <f>IFERROR(INDEX('6 Teams'!$B$20:$C$25,MATCH('6-RESULTS'!B85,'6 Teams'!$C$20:$C$25,0),1),"")</f>
        <v>Giffnock 2</v>
      </c>
      <c r="D85" s="94" t="str">
        <f t="shared" si="20"/>
        <v/>
      </c>
      <c r="E85" s="112" t="str">
        <f t="shared" si="21"/>
        <v/>
      </c>
    </row>
    <row r="86" spans="1:5" x14ac:dyDescent="0.35">
      <c r="A86" s="111" t="s">
        <v>89</v>
      </c>
      <c r="B86" s="94" t="str">
        <f t="shared" si="19"/>
        <v>Sco 2</v>
      </c>
      <c r="C86" s="94" t="str">
        <f>IFERROR(INDEX('6 Teams'!$B$20:$C$25,MATCH('6-RESULTS'!B86,'6 Teams'!$C$20:$C$25,0),1),"")</f>
        <v>Scotstoun 2</v>
      </c>
      <c r="D86" s="94" t="str">
        <f t="shared" si="20"/>
        <v/>
      </c>
      <c r="E86" s="112" t="str">
        <f t="shared" si="21"/>
        <v/>
      </c>
    </row>
    <row r="87" spans="1:5" x14ac:dyDescent="0.35">
      <c r="A87" s="111" t="s">
        <v>90</v>
      </c>
      <c r="B87" s="94" t="str">
        <f t="shared" si="19"/>
        <v>Sco 1</v>
      </c>
      <c r="C87" s="94" t="str">
        <f>IFERROR(INDEX('6 Teams'!$B$20:$C$25,MATCH('6-RESULTS'!B87,'6 Teams'!$C$20:$C$25,0),1),"")</f>
        <v>Scotstoun 1</v>
      </c>
      <c r="D87" s="94" t="str">
        <f t="shared" si="20"/>
        <v/>
      </c>
      <c r="E87" s="112" t="str">
        <f t="shared" si="21"/>
        <v/>
      </c>
    </row>
    <row r="88" spans="1:5" x14ac:dyDescent="0.35">
      <c r="A88" s="111" t="s">
        <v>91</v>
      </c>
      <c r="B88" s="94" t="str">
        <f t="shared" si="19"/>
        <v>Gif 1</v>
      </c>
      <c r="C88" s="94" t="str">
        <f>IFERROR(INDEX('6 Teams'!$B$20:$C$25,MATCH('6-RESULTS'!B88,'6 Teams'!$C$20:$C$25,0),1),"")</f>
        <v>Giffnock 1</v>
      </c>
      <c r="D88" s="94" t="str">
        <f t="shared" si="20"/>
        <v/>
      </c>
      <c r="E88" s="112" t="str">
        <f t="shared" si="21"/>
        <v/>
      </c>
    </row>
    <row r="89" spans="1:5" x14ac:dyDescent="0.35">
      <c r="A89" s="111" t="s">
        <v>92</v>
      </c>
      <c r="B89" s="94" t="str">
        <f t="shared" si="19"/>
        <v/>
      </c>
      <c r="C89" s="94" t="str">
        <f>IFERROR(INDEX('6 Teams'!$B$20:$C$25,MATCH('6-RESULTS'!B89,'6 Teams'!$C$20:$C$25,0),1),"")</f>
        <v/>
      </c>
      <c r="D89" s="94" t="str">
        <f t="shared" si="20"/>
        <v/>
      </c>
      <c r="E89" s="112" t="str">
        <f t="shared" si="21"/>
        <v/>
      </c>
    </row>
    <row r="90" spans="1:5" x14ac:dyDescent="0.35">
      <c r="A90" s="111" t="s">
        <v>93</v>
      </c>
      <c r="B90" s="94" t="str">
        <f t="shared" si="19"/>
        <v/>
      </c>
      <c r="C90" s="94" t="str">
        <f>IFERROR(INDEX('6 Teams'!$B$20:$C$25,MATCH('6-RESULTS'!B90,'6 Teams'!$C$20:$C$25,0),1),"")</f>
        <v/>
      </c>
      <c r="D90" s="94" t="str">
        <f t="shared" si="20"/>
        <v/>
      </c>
      <c r="E90" s="112" t="str">
        <f t="shared" si="21"/>
        <v/>
      </c>
    </row>
    <row r="91" spans="1:5" x14ac:dyDescent="0.35">
      <c r="A91" s="111" t="s">
        <v>94</v>
      </c>
      <c r="B91" s="94" t="str">
        <f t="shared" si="19"/>
        <v/>
      </c>
      <c r="C91" s="94" t="str">
        <f>IFERROR(INDEX('6 Teams'!$B$20:$C$25,MATCH('6-RESULTS'!B91,'6 Teams'!$C$20:$C$25,0),1),"")</f>
        <v/>
      </c>
      <c r="D91" s="94" t="str">
        <f t="shared" si="20"/>
        <v/>
      </c>
      <c r="E91" s="112" t="str">
        <f t="shared" si="21"/>
        <v/>
      </c>
    </row>
    <row r="92" spans="1:5" ht="15" thickBot="1" x14ac:dyDescent="0.4">
      <c r="A92" s="113" t="s">
        <v>95</v>
      </c>
      <c r="B92" s="130" t="str">
        <f t="shared" si="19"/>
        <v/>
      </c>
      <c r="C92" s="94" t="str">
        <f>IFERROR(INDEX('6 Teams'!$B$20:$C$25,MATCH('6-RESULTS'!B92,'6 Teams'!$C$20:$C$25,0),1),"")</f>
        <v/>
      </c>
      <c r="D92" s="130" t="str">
        <f t="shared" si="20"/>
        <v/>
      </c>
      <c r="E92" s="114" t="str">
        <f t="shared" si="21"/>
        <v/>
      </c>
    </row>
    <row r="93" spans="1:5" ht="15" thickBot="1" x14ac:dyDescent="0.4">
      <c r="E93" s="92" t="str">
        <f t="shared" si="18"/>
        <v/>
      </c>
    </row>
    <row r="94" spans="1:5" x14ac:dyDescent="0.35">
      <c r="A94" s="127">
        <v>44</v>
      </c>
      <c r="B94" s="128"/>
      <c r="C94" s="128"/>
      <c r="D94" s="128"/>
      <c r="E94" s="129" t="s">
        <v>71</v>
      </c>
    </row>
    <row r="95" spans="1:5" x14ac:dyDescent="0.35">
      <c r="A95" s="111" t="s">
        <v>84</v>
      </c>
      <c r="B95" s="94" t="str">
        <f t="shared" ref="B95:B106" si="22">IF(INDEX($G$10:$AU$58,MATCH($A$94,$G$10:$G$58,0),MATCH($A95,$G$10:$AU$10,0))=0,"",INDEX($G$10:$AU$58,MATCH($A$94,$G$10:$G$58,0),MATCH($A95,$G$10:$AU$10,0)))</f>
        <v>Sco 2</v>
      </c>
      <c r="C95" s="94" t="str">
        <f>IFERROR(INDEX('6 Teams'!$B$20:$C$25,MATCH('6-RESULTS'!B95,'6 Teams'!$C$20:$C$25,0),1),"")</f>
        <v>Scotstoun 2</v>
      </c>
      <c r="D95" s="94" t="str">
        <f t="shared" ref="D95:D106" si="23">IF(INDEX($G$10:$AU$58,MATCH($A$94,$G$10:$G$58,0)+5,MATCH($A95,$G$10:$AU$10,0))=0,"",INDEX($G$10:$AU$58,MATCH($A$94,$G$10:$G$58,0)+5,MATCH($A95,$G$10:$AU$10,0)))</f>
        <v/>
      </c>
      <c r="E95" s="112" t="str">
        <f>IF(OR(B95="",D95=""),"",1)</f>
        <v/>
      </c>
    </row>
    <row r="96" spans="1:5" x14ac:dyDescent="0.35">
      <c r="A96" s="111" t="s">
        <v>85</v>
      </c>
      <c r="B96" s="94" t="str">
        <f t="shared" si="22"/>
        <v>Gif 2</v>
      </c>
      <c r="C96" s="94" t="str">
        <f>IFERROR(INDEX('6 Teams'!$B$20:$C$25,MATCH('6-RESULTS'!B96,'6 Teams'!$C$20:$C$25,0),1),"")</f>
        <v>Giffnock 2</v>
      </c>
      <c r="D96" s="94" t="str">
        <f t="shared" si="23"/>
        <v/>
      </c>
      <c r="E96" s="112" t="str">
        <f t="shared" ref="E96:E106" si="24">IF(OR(B96="",D96=""),"",1)</f>
        <v/>
      </c>
    </row>
    <row r="97" spans="1:5" x14ac:dyDescent="0.35">
      <c r="A97" s="111" t="s">
        <v>86</v>
      </c>
      <c r="B97" s="94" t="str">
        <f t="shared" si="22"/>
        <v>Sco 2</v>
      </c>
      <c r="C97" s="94" t="str">
        <f>IFERROR(INDEX('6 Teams'!$B$20:$C$25,MATCH('6-RESULTS'!B97,'6 Teams'!$C$20:$C$25,0),1),"")</f>
        <v>Scotstoun 2</v>
      </c>
      <c r="D97" s="94" t="str">
        <f t="shared" si="23"/>
        <v/>
      </c>
      <c r="E97" s="112" t="str">
        <f t="shared" si="24"/>
        <v/>
      </c>
    </row>
    <row r="98" spans="1:5" x14ac:dyDescent="0.35">
      <c r="A98" s="111" t="s">
        <v>87</v>
      </c>
      <c r="B98" s="94" t="str">
        <f t="shared" si="22"/>
        <v>Gif 1</v>
      </c>
      <c r="C98" s="94" t="str">
        <f>IFERROR(INDEX('6 Teams'!$B$20:$C$25,MATCH('6-RESULTS'!B98,'6 Teams'!$C$20:$C$25,0),1),"")</f>
        <v>Giffnock 1</v>
      </c>
      <c r="D98" s="94" t="str">
        <f t="shared" si="23"/>
        <v/>
      </c>
      <c r="E98" s="112" t="str">
        <f t="shared" si="24"/>
        <v/>
      </c>
    </row>
    <row r="99" spans="1:5" x14ac:dyDescent="0.35">
      <c r="A99" s="111" t="s">
        <v>88</v>
      </c>
      <c r="B99" s="94" t="str">
        <f t="shared" si="22"/>
        <v>Gif 2</v>
      </c>
      <c r="C99" s="94" t="str">
        <f>IFERROR(INDEX('6 Teams'!$B$20:$C$25,MATCH('6-RESULTS'!B99,'6 Teams'!$C$20:$C$25,0),1),"")</f>
        <v>Giffnock 2</v>
      </c>
      <c r="D99" s="94" t="str">
        <f t="shared" si="23"/>
        <v/>
      </c>
      <c r="E99" s="112" t="str">
        <f t="shared" si="24"/>
        <v/>
      </c>
    </row>
    <row r="100" spans="1:5" x14ac:dyDescent="0.35">
      <c r="A100" s="111" t="s">
        <v>89</v>
      </c>
      <c r="B100" s="94" t="str">
        <f t="shared" si="22"/>
        <v>Gif 1</v>
      </c>
      <c r="C100" s="94" t="str">
        <f>IFERROR(INDEX('6 Teams'!$B$20:$C$25,MATCH('6-RESULTS'!B100,'6 Teams'!$C$20:$C$25,0),1),"")</f>
        <v>Giffnock 1</v>
      </c>
      <c r="D100" s="94" t="str">
        <f t="shared" si="23"/>
        <v/>
      </c>
      <c r="E100" s="112" t="str">
        <f t="shared" si="24"/>
        <v/>
      </c>
    </row>
    <row r="101" spans="1:5" x14ac:dyDescent="0.35">
      <c r="A101" s="111" t="s">
        <v>90</v>
      </c>
      <c r="B101" s="94" t="str">
        <f t="shared" si="22"/>
        <v>W/T</v>
      </c>
      <c r="C101" s="94" t="str">
        <f>IFERROR(INDEX('6 Teams'!$B$20:$C$25,MATCH('6-RESULTS'!B101,'6 Teams'!$C$20:$C$25,0),1),"")</f>
        <v>Western/ Townend</v>
      </c>
      <c r="D101" s="94" t="str">
        <f t="shared" si="23"/>
        <v/>
      </c>
      <c r="E101" s="112" t="str">
        <f t="shared" si="24"/>
        <v/>
      </c>
    </row>
    <row r="102" spans="1:5" x14ac:dyDescent="0.35">
      <c r="A102" s="111" t="s">
        <v>91</v>
      </c>
      <c r="B102" s="94" t="str">
        <f t="shared" si="22"/>
        <v>New</v>
      </c>
      <c r="C102" s="94" t="str">
        <f>IFERROR(INDEX('6 Teams'!$B$20:$C$25,MATCH('6-RESULTS'!B102,'6 Teams'!$C$20:$C$25,0),1),"")</f>
        <v>Newlands</v>
      </c>
      <c r="D102" s="94" t="str">
        <f t="shared" si="23"/>
        <v/>
      </c>
      <c r="E102" s="112" t="str">
        <f t="shared" si="24"/>
        <v/>
      </c>
    </row>
    <row r="103" spans="1:5" x14ac:dyDescent="0.35">
      <c r="A103" s="111" t="s">
        <v>92</v>
      </c>
      <c r="B103" s="94" t="str">
        <f t="shared" si="22"/>
        <v/>
      </c>
      <c r="C103" s="94" t="str">
        <f>IFERROR(INDEX('6 Teams'!$B$20:$C$25,MATCH('6-RESULTS'!B103,'6 Teams'!$C$20:$C$25,0),1),"")</f>
        <v/>
      </c>
      <c r="D103" s="94" t="str">
        <f t="shared" si="23"/>
        <v/>
      </c>
      <c r="E103" s="112" t="str">
        <f t="shared" si="24"/>
        <v/>
      </c>
    </row>
    <row r="104" spans="1:5" x14ac:dyDescent="0.35">
      <c r="A104" s="111" t="s">
        <v>93</v>
      </c>
      <c r="B104" s="94" t="str">
        <f t="shared" si="22"/>
        <v/>
      </c>
      <c r="C104" s="94" t="str">
        <f>IFERROR(INDEX('6 Teams'!$B$20:$C$25,MATCH('6-RESULTS'!B104,'6 Teams'!$C$20:$C$25,0),1),"")</f>
        <v/>
      </c>
      <c r="D104" s="94" t="str">
        <f t="shared" si="23"/>
        <v/>
      </c>
      <c r="E104" s="112" t="str">
        <f t="shared" si="24"/>
        <v/>
      </c>
    </row>
    <row r="105" spans="1:5" x14ac:dyDescent="0.35">
      <c r="A105" s="111" t="s">
        <v>94</v>
      </c>
      <c r="B105" s="94" t="str">
        <f t="shared" si="22"/>
        <v/>
      </c>
      <c r="C105" s="94" t="str">
        <f>IFERROR(INDEX('6 Teams'!$B$20:$C$25,MATCH('6-RESULTS'!B105,'6 Teams'!$C$20:$C$25,0),1),"")</f>
        <v/>
      </c>
      <c r="D105" s="94" t="str">
        <f t="shared" si="23"/>
        <v/>
      </c>
      <c r="E105" s="112" t="str">
        <f t="shared" si="24"/>
        <v/>
      </c>
    </row>
    <row r="106" spans="1:5" ht="15" thickBot="1" x14ac:dyDescent="0.4">
      <c r="A106" s="113" t="s">
        <v>95</v>
      </c>
      <c r="B106" s="130" t="str">
        <f t="shared" si="22"/>
        <v/>
      </c>
      <c r="C106" s="94" t="str">
        <f>IFERROR(INDEX('6 Teams'!$B$20:$C$25,MATCH('6-RESULTS'!B106,'6 Teams'!$C$20:$C$25,0),1),"")</f>
        <v/>
      </c>
      <c r="D106" s="130" t="str">
        <f t="shared" si="23"/>
        <v/>
      </c>
      <c r="E106" s="114" t="str">
        <f t="shared" si="24"/>
        <v/>
      </c>
    </row>
  </sheetData>
  <pageMargins left="0.7" right="0.7" top="0.75" bottom="0.75" header="0.3" footer="0.3"/>
  <pageSetup paperSize="9" scale="22" fitToHeight="0" orientation="landscape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Z l q S z M / b h 6 o A A A A + A A A A B I A H A B D b 2 5 m a W c v U G F j a 2 F n Z S 5 4 b W w g o h g A K K A U A A A A A A A A A A A A A A A A A A A A A A A A A A A A h Y / N C o J A G E V f R W b v / J U h 8 j l C L d o k B E G 0 H a Z J h 3 Q M H R v f r U W P 1 C s k l N W u 5 b 2 c C + c + b n f I h r o K r r r t T G N T x D B F g b a q O R p b p K h 3 p z B G m Y C t V G d Z 6 G C E b Z c M n U l R 6 d w l I c R 7 j / 0 M N 2 1 B O K W M H P L N T p W 6 l q G x n Z N W a f R Z H f + v k I D 9 S 0 Z w H D E 8 j + M I 8 w U D M t W Q G / t F + G i M K Z C f E l Z 9 5 f p W C 2 3 D 9 R L I F I G 8 X 4 g n U E s D B B Q A A g A I A L 2 Z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9 m W p L K I p H u A 4 A A A A R A A A A E w A c A E Z v c m 1 1 b G F z L 1 N l Y 3 R p b 2 4 x L m 0 g o h g A K K A U A A A A A A A A A A A A A A A A A A A A A A A A A A A A K 0 5 N L s n M z 1 M I h t C G 1 g B Q S w E C L Q A U A A I A C A C 9 m W p L M z 9 u H q g A A A D 4 A A A A E g A A A A A A A A A A A A A A A A A A A A A A Q 2 9 u Z m l n L 1 B h Y 2 t h Z 2 U u e G 1 s U E s B A i 0 A F A A C A A g A v Z l q S w / K 6 a u k A A A A 6 Q A A A B M A A A A A A A A A A A A A A A A A 9 A A A A F t D b 2 5 0 Z W 5 0 X 1 R 5 c G V z X S 5 4 b W x Q S w E C L Q A U A A I A C A C 9 m W p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X l V M a o U 5 Z E + P 0 0 E w h d R S + w A A A A A C A A A A A A A Q Z g A A A A E A A C A A A A B N l 7 M k 6 / y W 9 D P z q f / I w u B 9 m h s H H Z R B n + m P F i E e T 4 N O s g A A A A A O g A A A A A I A A C A A A A D G G 0 M G 2 t p Y v s x m N X L 3 s U K 5 W r 9 + 4 z D Y Y b 1 5 + o O V z + U x B l A A A A A q x J 7 H J 2 y l 9 N h Y Q g h 9 N 1 9 J N D 2 / 4 Q w V A I h 4 M x E x / 6 G d v P c x f b B 8 S 7 S 7 X N o B u 1 4 q H S O 3 7 0 T A + 2 h Q 0 i E J A I K N e f j Q m r 1 e O K s H o L 0 a d m u Z S E p d v 0 A A A A B 9 C i R l D f / H 0 Z g e H 7 I p 6 I r x p r R t F c X Q 5 L 0 r g 9 S / s / + g B r w 1 9 / z e V v N r t B R z B 2 3 5 a 2 4 u P f A M T j A F d d 4 b A 1 Q l v + j 4 < / D a t a M a s h u p > 
</file>

<file path=customXml/itemProps1.xml><?xml version="1.0" encoding="utf-8"?>
<ds:datastoreItem xmlns:ds="http://schemas.openxmlformats.org/officeDocument/2006/customXml" ds:itemID="{4E1A1CB9-931C-447C-BCC4-9144112A820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8 Teams</vt:lpstr>
      <vt:lpstr>POSTER-8</vt:lpstr>
      <vt:lpstr>6 Teams</vt:lpstr>
      <vt:lpstr>POSTER-6</vt:lpstr>
      <vt:lpstr>6-RESULTS</vt:lpstr>
      <vt:lpstr>'POSTER-6'!Print_Area</vt:lpstr>
      <vt:lpstr>'POSTER-8'!Print_Area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Woods</dc:creator>
  <cp:lastModifiedBy>Martin Woods</cp:lastModifiedBy>
  <cp:lastPrinted>2017-11-12T21:18:11Z</cp:lastPrinted>
  <dcterms:created xsi:type="dcterms:W3CDTF">2017-10-18T10:36:57Z</dcterms:created>
  <dcterms:modified xsi:type="dcterms:W3CDTF">2017-11-12T21:20:58Z</dcterms:modified>
</cp:coreProperties>
</file>